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4505" windowHeight="9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<sst xmlns="http://schemas.openxmlformats.org/spreadsheetml/2006/main" count="251" uniqueCount="204">
  <si>
    <t>Cod</t>
  </si>
  <si>
    <t>Asignatura</t>
  </si>
  <si>
    <t>Curso</t>
  </si>
  <si>
    <t>Unida</t>
  </si>
  <si>
    <t>Nº Alu</t>
  </si>
  <si>
    <t>Tipo</t>
  </si>
  <si>
    <t>Gr Te</t>
  </si>
  <si>
    <t>Cr Te</t>
  </si>
  <si>
    <t>Gr Pr L</t>
  </si>
  <si>
    <t>Cr Pr L</t>
  </si>
  <si>
    <t>Gr Pr C</t>
  </si>
  <si>
    <t>Cr Pr C</t>
  </si>
  <si>
    <t>DNI</t>
  </si>
  <si>
    <t>Nombre</t>
  </si>
  <si>
    <t>Cr Te Prof</t>
  </si>
  <si>
    <t>Cr Pr L Prof</t>
  </si>
  <si>
    <t>Cr Pr C Prof</t>
  </si>
  <si>
    <t>Sum Cre</t>
  </si>
  <si>
    <t>CrTtot:</t>
  </si>
  <si>
    <t>CrPrLtot:</t>
  </si>
  <si>
    <t>Cr. Teóricos</t>
  </si>
  <si>
    <t>Gr. Te</t>
  </si>
  <si>
    <t>Cr.Te</t>
  </si>
  <si>
    <t>Suma cr</t>
  </si>
  <si>
    <t>CrT Prof1</t>
  </si>
  <si>
    <t>CrT Prof2</t>
  </si>
  <si>
    <t>CrT Prof3</t>
  </si>
  <si>
    <t>Al hPres</t>
  </si>
  <si>
    <t>Al h npres</t>
  </si>
  <si>
    <t>Al h carga ects</t>
  </si>
  <si>
    <t>h npres t:</t>
  </si>
  <si>
    <t>Al h pres</t>
  </si>
  <si>
    <t>h npres pr:</t>
  </si>
  <si>
    <t>h 1 cr ects:</t>
  </si>
  <si>
    <t>cr asign:</t>
  </si>
  <si>
    <t>Nº Alu To</t>
  </si>
  <si>
    <t>Nº Alu gr</t>
  </si>
  <si>
    <t>Tot Cr Pr L</t>
  </si>
  <si>
    <t>CrPrL Pf1</t>
  </si>
  <si>
    <t>CrPrL Pf2</t>
  </si>
  <si>
    <t>CrPrL Pf3</t>
  </si>
  <si>
    <t>h carga ects:</t>
  </si>
  <si>
    <t>En conjunto:</t>
  </si>
  <si>
    <t>pr nº 4</t>
  </si>
  <si>
    <t>pr nº 5</t>
  </si>
  <si>
    <t>Subtotal</t>
  </si>
  <si>
    <t>h subtot:</t>
  </si>
  <si>
    <t>pr tutorias</t>
  </si>
  <si>
    <t>h resto:</t>
  </si>
  <si>
    <t>Total</t>
  </si>
  <si>
    <t>h ects total</t>
  </si>
  <si>
    <t>Cr. Pr. Clase</t>
  </si>
  <si>
    <t>Gr. Pr C</t>
  </si>
  <si>
    <t>CrPrC Pf1</t>
  </si>
  <si>
    <t>CrPrC Pf2</t>
  </si>
  <si>
    <t>CrPrC Pf3</t>
  </si>
  <si>
    <t>pr cl nº 1</t>
  </si>
  <si>
    <t>pr cl nº 2</t>
  </si>
  <si>
    <t>a)% NPr/Pres</t>
  </si>
  <si>
    <t>55-70%</t>
  </si>
  <si>
    <t>pr cl nº 3</t>
  </si>
  <si>
    <t>b)%PrGT/Tot</t>
  </si>
  <si>
    <t>c)%PrGP/Tot</t>
  </si>
  <si>
    <t>d)%PrTut/Tot</t>
  </si>
  <si>
    <t>pr cl nº 8</t>
  </si>
  <si>
    <t>pr cl nº 9</t>
  </si>
  <si>
    <t>Total:</t>
  </si>
  <si>
    <t>5a</t>
  </si>
  <si>
    <t>5b</t>
  </si>
  <si>
    <t>6a</t>
  </si>
  <si>
    <t>6b</t>
  </si>
  <si>
    <t>Max cr pr con n=40:</t>
  </si>
  <si>
    <t>CrPrClTot:</t>
  </si>
  <si>
    <t>Max cr t+pr con n=40:</t>
  </si>
  <si>
    <t>Practicas Lab. o de GrP</t>
  </si>
  <si>
    <t>Unidad</t>
  </si>
  <si>
    <t>Cr.teóricos</t>
  </si>
  <si>
    <t>Cr.prac. Cl</t>
  </si>
  <si>
    <t>Cr.prac. GP</t>
  </si>
  <si>
    <t>Cr. tut</t>
  </si>
  <si>
    <t>pr cl nº 10</t>
  </si>
  <si>
    <t>Cr. Total</t>
  </si>
  <si>
    <t>Tema 1</t>
  </si>
  <si>
    <t>Tema 2</t>
  </si>
  <si>
    <t>Tema 3</t>
  </si>
  <si>
    <t>Tema 4</t>
  </si>
  <si>
    <t>Tema 5</t>
  </si>
  <si>
    <t>Tema 6</t>
  </si>
  <si>
    <t>Reducc. pres GT 30%</t>
  </si>
  <si>
    <t>Total cr pres</t>
  </si>
  <si>
    <t>En conjunto cr total</t>
  </si>
  <si>
    <t>En conjunto con reduc 30%:</t>
  </si>
  <si>
    <t>reduc 30%</t>
  </si>
  <si>
    <t>npres dir</t>
  </si>
  <si>
    <t>Cr.Tot</t>
  </si>
  <si>
    <t>Cr Teor</t>
  </si>
  <si>
    <t>Cr Prac</t>
  </si>
  <si>
    <t>CrPracCl</t>
  </si>
  <si>
    <t>CrPracGP</t>
  </si>
  <si>
    <t>Gr Teor</t>
  </si>
  <si>
    <t>Gr PracCl</t>
  </si>
  <si>
    <t>Datos asignatura</t>
  </si>
  <si>
    <t>2a</t>
  </si>
  <si>
    <t>2b</t>
  </si>
  <si>
    <t>npres reduc</t>
  </si>
  <si>
    <t>3a</t>
  </si>
  <si>
    <t>3b</t>
  </si>
  <si>
    <t>3c</t>
  </si>
  <si>
    <t>2c</t>
  </si>
  <si>
    <t>4a</t>
  </si>
  <si>
    <t>4b</t>
  </si>
  <si>
    <t>5c</t>
  </si>
  <si>
    <t>Carga doc. POD oficial curso 2006/07</t>
  </si>
  <si>
    <t>sin reduc.</t>
  </si>
  <si>
    <t>Hs Cl tot</t>
  </si>
  <si>
    <t>Hs Cl Teor</t>
  </si>
  <si>
    <t>Hs Cl Prac</t>
  </si>
  <si>
    <t>Horas clase GT a la semana</t>
  </si>
  <si>
    <t>Al h npres total</t>
  </si>
  <si>
    <t>Lugar</t>
  </si>
  <si>
    <t>Hs. x ses.</t>
  </si>
  <si>
    <t>Hs. Tot</t>
  </si>
  <si>
    <t>4c</t>
  </si>
  <si>
    <t>4d</t>
  </si>
  <si>
    <t>Desp. Prof</t>
  </si>
  <si>
    <t xml:space="preserve">POD, carga doc cr prac cl. </t>
  </si>
  <si>
    <t xml:space="preserve">POD, carga doc cr prac GP </t>
  </si>
  <si>
    <t xml:space="preserve">POD, carga doc cr teor cl. </t>
  </si>
  <si>
    <t>h resto pres</t>
  </si>
  <si>
    <t>h resto npres</t>
  </si>
  <si>
    <t>Carga real pres.cr. prof.</t>
  </si>
  <si>
    <t>ECTS, carga lec. alum, hs. pr lab, tut / lugar</t>
  </si>
  <si>
    <t>hs teor GT</t>
  </si>
  <si>
    <t>hs PrCl GT</t>
  </si>
  <si>
    <t>hs PrL GP</t>
  </si>
  <si>
    <t>hs tut</t>
  </si>
  <si>
    <t>ECTS, parámetros</t>
  </si>
  <si>
    <t>pr cl sin informe</t>
  </si>
  <si>
    <t>pr cl nº 4</t>
  </si>
  <si>
    <t>pr cl nº 11</t>
  </si>
  <si>
    <t>pr pg nº 6 pbl 4 gr simult</t>
  </si>
  <si>
    <t>pr pg nº 12 expto lab</t>
  </si>
  <si>
    <t>Oblig</t>
  </si>
  <si>
    <t>Clase GT</t>
  </si>
  <si>
    <t>MicroAula</t>
  </si>
  <si>
    <t>pr cl nº 5</t>
  </si>
  <si>
    <t>pr pg nº 3</t>
  </si>
  <si>
    <t>% de reducc. (hasta 30%)</t>
  </si>
  <si>
    <t>2 o 3</t>
  </si>
  <si>
    <t>red.30%</t>
  </si>
  <si>
    <t>Resumen para la Guía Docente</t>
  </si>
  <si>
    <t>Actividad</t>
  </si>
  <si>
    <t>Presenciales</t>
  </si>
  <si>
    <t>No Pres</t>
  </si>
  <si>
    <t>TcargTrab</t>
  </si>
  <si>
    <t>Clases de teoría</t>
  </si>
  <si>
    <t>Practicas</t>
  </si>
  <si>
    <t xml:space="preserve">    Prácticas de clase</t>
  </si>
  <si>
    <t xml:space="preserve">    Prácticas de lab</t>
  </si>
  <si>
    <t>Tutoría</t>
  </si>
  <si>
    <t>Examen y su prepar.</t>
  </si>
  <si>
    <t>Carga actividades contenidos teóricos</t>
  </si>
  <si>
    <t>Tema</t>
  </si>
  <si>
    <t>Carga actividades contenidos prácticos</t>
  </si>
  <si>
    <t>Prácticas de clase:</t>
  </si>
  <si>
    <t>Prácticas de gr peq GP</t>
  </si>
  <si>
    <t>Trabajo escrito</t>
  </si>
  <si>
    <t>pr 2, T1</t>
  </si>
  <si>
    <t>pr 1, T1</t>
  </si>
  <si>
    <t>pr 3, T2</t>
  </si>
  <si>
    <t>pr 4, T2</t>
  </si>
  <si>
    <t>pr 5, T2</t>
  </si>
  <si>
    <t>pr 8, T4</t>
  </si>
  <si>
    <t>pr 9, T4, T6</t>
  </si>
  <si>
    <t>pr 10, T5</t>
  </si>
  <si>
    <t>pr 11, T5</t>
  </si>
  <si>
    <t>pr 6, T3 pbl</t>
  </si>
  <si>
    <t>pr 12 expto lab</t>
  </si>
  <si>
    <t>todo presencial</t>
  </si>
  <si>
    <t>todo no presencial</t>
  </si>
  <si>
    <t>Datos LRU y parámetros generales ECTS de la asignatura</t>
  </si>
  <si>
    <t>Actividades con créditos teóricos</t>
  </si>
  <si>
    <t>ECTS, carga trabajo (horas) alum, teoría</t>
  </si>
  <si>
    <r>
      <t>Actividades con créditos prácticos de clase</t>
    </r>
    <r>
      <rPr>
        <sz val="10"/>
        <rFont val="Arial"/>
        <family val="2"/>
      </rPr>
      <t xml:space="preserve">. </t>
    </r>
  </si>
  <si>
    <t>pr 7, T4</t>
  </si>
  <si>
    <t>Actividades con créditos prácticos de grupo pequeño (GP) y de tutoría</t>
  </si>
  <si>
    <t>cr pres para tut. de reduc</t>
  </si>
  <si>
    <t>Sesiones x gr</t>
  </si>
  <si>
    <t>a) ECTS, parámetros generales</t>
  </si>
  <si>
    <t>b) Resultados ECTS alum en nuestra asignatura:</t>
  </si>
  <si>
    <t>c) Cumplim. parámetros calidad convergencia EEES</t>
  </si>
  <si>
    <t>Resumen de resultados cumplimiento ECTS y convergencia EEES en nuestra asignatura</t>
  </si>
  <si>
    <t>5-40%</t>
  </si>
  <si>
    <t>0-30%</t>
  </si>
  <si>
    <t>0-5%</t>
  </si>
  <si>
    <t>Carga de trabajo presencial del profesor (para el POD)</t>
  </si>
  <si>
    <t>pr pg nº 7</t>
  </si>
  <si>
    <t>xxxx</t>
  </si>
  <si>
    <t>xxx xxxxxxxxxxxxx</t>
  </si>
  <si>
    <t>xxx xxxxxxxxxx</t>
  </si>
  <si>
    <t>xxxxxxxx</t>
  </si>
  <si>
    <t>xxxxxxxxxx</t>
  </si>
  <si>
    <t>Modelo de cálculo y simulación de carga de trabajo profesor (POD) - alumno (ECTS) en una asignatura.</t>
  </si>
  <si>
    <t>versión 1.0, Julio 2006. Agustín Romero Medina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</si>
</sst>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28">
    <font>
      <sz val="10"/>
      <name val="Arial"/>
      <family val="0"/>
    </font>
    <font>
      <b/>
      <sz val="8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i/>
      <sz val="10"/>
      <color indexed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7.5"/>
      <name val="Arial Narrow"/>
      <family val="2"/>
    </font>
    <font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i/>
      <sz val="10"/>
      <color indexed="10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2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4" borderId="2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5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" fillId="7" borderId="2" xfId="0" applyFont="1" applyFill="1" applyBorder="1" applyAlignment="1">
      <alignment/>
    </xf>
    <xf numFmtId="0" fontId="8" fillId="7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1" fillId="0" borderId="2" xfId="0" applyFont="1" applyFill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0" fontId="6" fillId="8" borderId="2" xfId="0" applyFont="1" applyFill="1" applyBorder="1" applyAlignment="1">
      <alignment/>
    </xf>
    <xf numFmtId="0" fontId="10" fillId="7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8" fillId="0" borderId="6" xfId="0" applyFont="1" applyBorder="1" applyAlignment="1">
      <alignment/>
    </xf>
    <xf numFmtId="2" fontId="9" fillId="0" borderId="0" xfId="0" applyNumberFormat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left" vertical="top" wrapText="1"/>
    </xf>
    <xf numFmtId="0" fontId="6" fillId="0" borderId="7" xfId="0" applyFont="1" applyFill="1" applyBorder="1" applyAlignment="1">
      <alignment/>
    </xf>
    <xf numFmtId="0" fontId="8" fillId="0" borderId="8" xfId="0" applyFont="1" applyBorder="1" applyAlignment="1">
      <alignment/>
    </xf>
    <xf numFmtId="0" fontId="5" fillId="9" borderId="0" xfId="0" applyFont="1" applyFill="1" applyAlignment="1">
      <alignment horizontal="left"/>
    </xf>
    <xf numFmtId="0" fontId="3" fillId="10" borderId="0" xfId="0" applyFont="1" applyFill="1" applyAlignment="1">
      <alignment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/>
    </xf>
    <xf numFmtId="0" fontId="13" fillId="7" borderId="2" xfId="0" applyFont="1" applyFill="1" applyBorder="1" applyAlignment="1">
      <alignment/>
    </xf>
    <xf numFmtId="1" fontId="14" fillId="7" borderId="2" xfId="0" applyNumberFormat="1" applyFont="1" applyFill="1" applyBorder="1" applyAlignment="1">
      <alignment/>
    </xf>
    <xf numFmtId="0" fontId="14" fillId="7" borderId="2" xfId="0" applyFont="1" applyFill="1" applyBorder="1" applyAlignment="1">
      <alignment/>
    </xf>
    <xf numFmtId="2" fontId="13" fillId="7" borderId="2" xfId="0" applyNumberFormat="1" applyFont="1" applyFill="1" applyBorder="1" applyAlignment="1">
      <alignment/>
    </xf>
    <xf numFmtId="1" fontId="14" fillId="0" borderId="2" xfId="0" applyNumberFormat="1" applyFont="1" applyBorder="1" applyAlignment="1">
      <alignment/>
    </xf>
    <xf numFmtId="0" fontId="14" fillId="0" borderId="2" xfId="0" applyFont="1" applyBorder="1" applyAlignment="1">
      <alignment/>
    </xf>
    <xf numFmtId="2" fontId="13" fillId="0" borderId="2" xfId="0" applyNumberFormat="1" applyFont="1" applyBorder="1" applyAlignment="1">
      <alignment/>
    </xf>
    <xf numFmtId="0" fontId="13" fillId="0" borderId="2" xfId="0" applyFont="1" applyFill="1" applyBorder="1" applyAlignment="1">
      <alignment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0" fontId="12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12" fillId="0" borderId="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2" fontId="14" fillId="0" borderId="2" xfId="0" applyNumberFormat="1" applyFont="1" applyBorder="1" applyAlignment="1">
      <alignment/>
    </xf>
    <xf numFmtId="0" fontId="12" fillId="0" borderId="2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8" fillId="0" borderId="0" xfId="0" applyFont="1" applyBorder="1" applyAlignment="1">
      <alignment horizontal="left" vertical="top" wrapText="1"/>
    </xf>
    <xf numFmtId="2" fontId="14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" fontId="18" fillId="0" borderId="1" xfId="0" applyNumberFormat="1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9" fontId="1" fillId="3" borderId="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22" fillId="0" borderId="2" xfId="0" applyFont="1" applyBorder="1" applyAlignment="1">
      <alignment/>
    </xf>
    <xf numFmtId="9" fontId="1" fillId="5" borderId="2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14" fillId="0" borderId="2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left" vertical="top" wrapText="1"/>
    </xf>
    <xf numFmtId="0" fontId="3" fillId="10" borderId="14" xfId="0" applyFont="1" applyFill="1" applyBorder="1" applyAlignment="1">
      <alignment horizontal="left"/>
    </xf>
    <xf numFmtId="0" fontId="6" fillId="3" borderId="2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6" fillId="5" borderId="2" xfId="0" applyFont="1" applyFill="1" applyBorder="1" applyAlignment="1">
      <alignment/>
    </xf>
    <xf numFmtId="0" fontId="6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5" fillId="9" borderId="14" xfId="0" applyFont="1" applyFill="1" applyBorder="1" applyAlignment="1">
      <alignment horizontal="left"/>
    </xf>
    <xf numFmtId="0" fontId="3" fillId="10" borderId="8" xfId="0" applyFont="1" applyFill="1" applyBorder="1" applyAlignment="1">
      <alignment horizontal="left"/>
    </xf>
    <xf numFmtId="0" fontId="3" fillId="10" borderId="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3" fillId="10" borderId="0" xfId="0" applyFont="1" applyFill="1" applyBorder="1" applyAlignment="1">
      <alignment horizontal="left" vertical="top" wrapText="1"/>
    </xf>
    <xf numFmtId="0" fontId="3" fillId="1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10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13" fillId="0" borderId="2" xfId="0" applyFont="1" applyBorder="1" applyAlignment="1">
      <alignment vertical="top" wrapText="1"/>
    </xf>
    <xf numFmtId="2" fontId="14" fillId="0" borderId="0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/>
    </xf>
    <xf numFmtId="0" fontId="23" fillId="3" borderId="2" xfId="0" applyFont="1" applyFill="1" applyBorder="1" applyAlignment="1">
      <alignment/>
    </xf>
    <xf numFmtId="0" fontId="23" fillId="5" borderId="2" xfId="0" applyFont="1" applyFill="1" applyBorder="1" applyAlignment="1">
      <alignment/>
    </xf>
    <xf numFmtId="0" fontId="23" fillId="11" borderId="2" xfId="0" applyFont="1" applyFill="1" applyBorder="1" applyAlignment="1">
      <alignment/>
    </xf>
    <xf numFmtId="0" fontId="23" fillId="4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1" fontId="8" fillId="0" borderId="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3" fillId="0" borderId="16" xfId="0" applyFont="1" applyBorder="1" applyAlignment="1">
      <alignment/>
    </xf>
    <xf numFmtId="1" fontId="14" fillId="0" borderId="16" xfId="0" applyNumberFormat="1" applyFont="1" applyBorder="1" applyAlignment="1">
      <alignment/>
    </xf>
    <xf numFmtId="0" fontId="13" fillId="0" borderId="16" xfId="0" applyFont="1" applyFill="1" applyBorder="1" applyAlignment="1">
      <alignment/>
    </xf>
    <xf numFmtId="2" fontId="1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6" xfId="0" applyFont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4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8" borderId="7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1" fillId="7" borderId="2" xfId="0" applyFont="1" applyFill="1" applyBorder="1" applyAlignment="1">
      <alignment horizontal="right"/>
    </xf>
    <xf numFmtId="1" fontId="1" fillId="7" borderId="2" xfId="0" applyNumberFormat="1" applyFont="1" applyFill="1" applyBorder="1" applyAlignment="1">
      <alignment horizontal="right"/>
    </xf>
    <xf numFmtId="1" fontId="8" fillId="7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right"/>
    </xf>
    <xf numFmtId="0" fontId="8" fillId="7" borderId="18" xfId="0" applyFont="1" applyFill="1" applyBorder="1" applyAlignment="1">
      <alignment/>
    </xf>
    <xf numFmtId="0" fontId="1" fillId="7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left" vertical="top" wrapText="1"/>
    </xf>
    <xf numFmtId="0" fontId="23" fillId="0" borderId="2" xfId="0" applyFont="1" applyBorder="1" applyAlignment="1">
      <alignment/>
    </xf>
    <xf numFmtId="0" fontId="9" fillId="0" borderId="2" xfId="0" applyFont="1" applyBorder="1" applyAlignment="1">
      <alignment/>
    </xf>
    <xf numFmtId="2" fontId="17" fillId="0" borderId="0" xfId="0" applyNumberFormat="1" applyFont="1" applyAlignment="1">
      <alignment horizontal="left"/>
    </xf>
    <xf numFmtId="2" fontId="8" fillId="0" borderId="2" xfId="0" applyNumberFormat="1" applyFont="1" applyFill="1" applyBorder="1" applyAlignment="1">
      <alignment/>
    </xf>
    <xf numFmtId="0" fontId="13" fillId="0" borderId="1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/>
    </xf>
    <xf numFmtId="0" fontId="12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6" fillId="4" borderId="2" xfId="0" applyFont="1" applyFill="1" applyBorder="1" applyAlignment="1">
      <alignment/>
    </xf>
    <xf numFmtId="2" fontId="12" fillId="7" borderId="2" xfId="0" applyNumberFormat="1" applyFont="1" applyFill="1" applyBorder="1" applyAlignment="1">
      <alignment/>
    </xf>
    <xf numFmtId="2" fontId="12" fillId="0" borderId="2" xfId="0" applyNumberFormat="1" applyFont="1" applyBorder="1" applyAlignment="1">
      <alignment/>
    </xf>
    <xf numFmtId="0" fontId="12" fillId="0" borderId="16" xfId="0" applyFont="1" applyBorder="1" applyAlignment="1">
      <alignment/>
    </xf>
    <xf numFmtId="2" fontId="13" fillId="0" borderId="2" xfId="0" applyNumberFormat="1" applyFont="1" applyFill="1" applyBorder="1" applyAlignment="1">
      <alignment/>
    </xf>
    <xf numFmtId="16" fontId="13" fillId="0" borderId="2" xfId="0" applyNumberFormat="1" applyFont="1" applyFill="1" applyBorder="1" applyAlignment="1">
      <alignment horizontal="righ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/>
    </xf>
    <xf numFmtId="2" fontId="6" fillId="7" borderId="2" xfId="0" applyNumberFormat="1" applyFont="1" applyFill="1" applyBorder="1" applyAlignment="1">
      <alignment/>
    </xf>
    <xf numFmtId="2" fontId="8" fillId="7" borderId="2" xfId="0" applyNumberFormat="1" applyFont="1" applyFill="1" applyBorder="1" applyAlignment="1">
      <alignment/>
    </xf>
    <xf numFmtId="2" fontId="10" fillId="7" borderId="2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5" fillId="7" borderId="2" xfId="0" applyFont="1" applyFill="1" applyBorder="1" applyAlignment="1">
      <alignment/>
    </xf>
    <xf numFmtId="0" fontId="5" fillId="0" borderId="3" xfId="0" applyFont="1" applyBorder="1" applyAlignment="1">
      <alignment/>
    </xf>
    <xf numFmtId="164" fontId="10" fillId="7" borderId="2" xfId="0" applyNumberFormat="1" applyFont="1" applyFill="1" applyBorder="1" applyAlignment="1">
      <alignment/>
    </xf>
    <xf numFmtId="0" fontId="8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2" fontId="8" fillId="0" borderId="6" xfId="0" applyNumberFormat="1" applyFont="1" applyBorder="1" applyAlignment="1">
      <alignment/>
    </xf>
    <xf numFmtId="1" fontId="8" fillId="0" borderId="6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2" fontId="9" fillId="0" borderId="2" xfId="0" applyNumberFormat="1" applyFont="1" applyFill="1" applyBorder="1" applyAlignment="1">
      <alignment/>
    </xf>
    <xf numFmtId="2" fontId="22" fillId="0" borderId="2" xfId="0" applyNumberFormat="1" applyFont="1" applyBorder="1" applyAlignment="1">
      <alignment/>
    </xf>
    <xf numFmtId="2" fontId="21" fillId="0" borderId="6" xfId="0" applyNumberFormat="1" applyFont="1" applyBorder="1" applyAlignment="1">
      <alignment/>
    </xf>
    <xf numFmtId="2" fontId="9" fillId="0" borderId="6" xfId="0" applyNumberFormat="1" applyFont="1" applyFill="1" applyBorder="1" applyAlignment="1">
      <alignment/>
    </xf>
    <xf numFmtId="0" fontId="6" fillId="12" borderId="2" xfId="0" applyFont="1" applyFill="1" applyBorder="1" applyAlignment="1">
      <alignment vertical="top" wrapText="1"/>
    </xf>
    <xf numFmtId="0" fontId="6" fillId="12" borderId="8" xfId="0" applyFont="1" applyFill="1" applyBorder="1" applyAlignment="1">
      <alignment vertical="top" wrapText="1"/>
    </xf>
    <xf numFmtId="0" fontId="26" fillId="12" borderId="2" xfId="0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8" fillId="0" borderId="14" xfId="0" applyNumberFormat="1" applyFont="1" applyBorder="1" applyAlignment="1">
      <alignment vertical="top" wrapText="1"/>
    </xf>
    <xf numFmtId="0" fontId="8" fillId="0" borderId="16" xfId="0" applyNumberFormat="1" applyFont="1" applyBorder="1" applyAlignment="1">
      <alignment vertical="top" wrapText="1"/>
    </xf>
    <xf numFmtId="0" fontId="8" fillId="0" borderId="8" xfId="0" applyNumberFormat="1" applyFont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6" xfId="0" applyFont="1" applyBorder="1" applyAlignment="1">
      <alignment horizontal="right"/>
    </xf>
    <xf numFmtId="164" fontId="8" fillId="0" borderId="2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14" xfId="0" applyNumberFormat="1" applyFont="1" applyBorder="1" applyAlignment="1">
      <alignment vertical="top" wrapText="1"/>
    </xf>
    <xf numFmtId="2" fontId="8" fillId="0" borderId="16" xfId="0" applyNumberFormat="1" applyFont="1" applyBorder="1" applyAlignment="1">
      <alignment vertical="top" wrapText="1"/>
    </xf>
    <xf numFmtId="2" fontId="8" fillId="0" borderId="8" xfId="0" applyNumberFormat="1" applyFont="1" applyBorder="1" applyAlignment="1">
      <alignment vertical="top" wrapText="1"/>
    </xf>
    <xf numFmtId="0" fontId="6" fillId="0" borderId="6" xfId="0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14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1" fontId="12" fillId="0" borderId="0" xfId="0" applyNumberFormat="1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"/>
  <sheetViews>
    <sheetView tabSelected="1" zoomScale="120" zoomScaleNormal="120" workbookViewId="0" topLeftCell="A1">
      <selection activeCell="B3" sqref="B3"/>
    </sheetView>
  </sheetViews>
  <sheetFormatPr defaultColWidth="11.421875" defaultRowHeight="12.75"/>
  <cols>
    <col min="1" max="1" width="4.57421875" style="0" customWidth="1"/>
    <col min="2" max="2" width="16.00390625" style="0" customWidth="1"/>
    <col min="3" max="3" width="9.28125" style="0" customWidth="1"/>
    <col min="4" max="4" width="6.8515625" style="0" customWidth="1"/>
    <col min="5" max="5" width="5.8515625" style="0" customWidth="1"/>
    <col min="6" max="6" width="7.140625" style="0" customWidth="1"/>
    <col min="7" max="7" width="7.28125" style="0" customWidth="1"/>
    <col min="8" max="8" width="6.421875" style="0" customWidth="1"/>
    <col min="9" max="9" width="7.8515625" style="0" customWidth="1"/>
    <col min="10" max="10" width="6.421875" style="0" customWidth="1"/>
    <col min="11" max="11" width="7.28125" style="0" customWidth="1"/>
    <col min="12" max="12" width="7.57421875" style="0" customWidth="1"/>
    <col min="13" max="13" width="7.7109375" style="0" customWidth="1"/>
    <col min="14" max="14" width="11.7109375" style="0" customWidth="1"/>
    <col min="15" max="15" width="8.00390625" style="0" customWidth="1"/>
    <col min="16" max="16" width="9.421875" style="0" customWidth="1"/>
    <col min="17" max="17" width="7.8515625" style="0" customWidth="1"/>
    <col min="18" max="18" width="6.7109375" style="0" customWidth="1"/>
  </cols>
  <sheetData>
    <row r="1" ht="12.75">
      <c r="B1" s="268" t="s">
        <v>202</v>
      </c>
    </row>
    <row r="2" ht="13.5">
      <c r="B2" s="16" t="s">
        <v>203</v>
      </c>
    </row>
    <row r="4" spans="1:18" ht="12.75">
      <c r="A4" s="52">
        <v>1</v>
      </c>
      <c r="B4" s="13" t="s">
        <v>180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 customHeight="1">
      <c r="A5" s="1" t="s">
        <v>0</v>
      </c>
      <c r="B5" s="1" t="s">
        <v>1</v>
      </c>
      <c r="C5" s="2" t="s">
        <v>2</v>
      </c>
      <c r="D5" s="1" t="s">
        <v>75</v>
      </c>
      <c r="E5" s="1" t="s">
        <v>4</v>
      </c>
      <c r="F5" s="85" t="s">
        <v>5</v>
      </c>
      <c r="G5" s="86"/>
      <c r="H5" s="87"/>
      <c r="I5" s="87"/>
      <c r="J5" s="87"/>
      <c r="K5" s="87"/>
      <c r="L5" s="87"/>
      <c r="M5" s="87"/>
      <c r="N5" s="87"/>
      <c r="O5" s="87"/>
      <c r="P5" s="140"/>
      <c r="Q5" s="29"/>
      <c r="R5" s="87"/>
    </row>
    <row r="6" spans="1:18" ht="11.25" customHeight="1">
      <c r="A6" s="54" t="s">
        <v>197</v>
      </c>
      <c r="B6" s="55" t="s">
        <v>198</v>
      </c>
      <c r="C6" s="56">
        <v>2</v>
      </c>
      <c r="D6" s="55"/>
      <c r="E6" s="212">
        <v>282</v>
      </c>
      <c r="F6" s="213" t="s">
        <v>142</v>
      </c>
      <c r="G6" s="88"/>
      <c r="H6" s="84"/>
      <c r="I6" s="84"/>
      <c r="J6" s="84"/>
      <c r="K6" s="84"/>
      <c r="L6" s="84"/>
      <c r="M6" s="84"/>
      <c r="N6" s="84"/>
      <c r="O6" s="84"/>
      <c r="P6" s="31"/>
      <c r="Q6" s="145"/>
      <c r="R6" s="89"/>
    </row>
    <row r="7" spans="1:18" ht="11.25" customHeight="1">
      <c r="A7" s="78"/>
      <c r="B7" s="71"/>
      <c r="C7" s="115"/>
      <c r="D7" s="71"/>
      <c r="E7" s="116"/>
      <c r="F7" s="117"/>
      <c r="G7" s="84"/>
      <c r="H7" s="84"/>
      <c r="I7" s="84"/>
      <c r="J7" s="84"/>
      <c r="K7" s="84"/>
      <c r="L7" s="84"/>
      <c r="M7" s="84"/>
      <c r="N7" s="13" t="s">
        <v>136</v>
      </c>
      <c r="O7" s="16"/>
      <c r="P7" s="31"/>
      <c r="Q7" s="145"/>
      <c r="R7" s="89"/>
    </row>
    <row r="8" spans="1:18" ht="15" customHeight="1">
      <c r="A8" s="19"/>
      <c r="B8" s="118"/>
      <c r="C8" s="119" t="s">
        <v>94</v>
      </c>
      <c r="D8" s="127" t="s">
        <v>95</v>
      </c>
      <c r="E8" s="120" t="s">
        <v>96</v>
      </c>
      <c r="F8" s="128" t="s">
        <v>97</v>
      </c>
      <c r="G8" s="129" t="s">
        <v>98</v>
      </c>
      <c r="H8" s="127" t="s">
        <v>99</v>
      </c>
      <c r="I8" s="128" t="s">
        <v>100</v>
      </c>
      <c r="J8" s="154" t="s">
        <v>114</v>
      </c>
      <c r="K8" s="155" t="s">
        <v>115</v>
      </c>
      <c r="L8" s="155" t="s">
        <v>116</v>
      </c>
      <c r="M8" s="84"/>
      <c r="N8" s="8" t="s">
        <v>30</v>
      </c>
      <c r="O8" s="9">
        <v>1.3</v>
      </c>
      <c r="P8" s="31"/>
      <c r="Q8" s="145"/>
      <c r="R8" s="90"/>
    </row>
    <row r="9" spans="1:18" ht="12.75" customHeight="1">
      <c r="A9" s="114"/>
      <c r="B9" s="21" t="s">
        <v>101</v>
      </c>
      <c r="C9" s="214">
        <v>4.5</v>
      </c>
      <c r="D9" s="214">
        <v>2.7</v>
      </c>
      <c r="E9" s="214">
        <v>1.8</v>
      </c>
      <c r="F9" s="148">
        <v>1.45</v>
      </c>
      <c r="G9" s="148">
        <v>0.35</v>
      </c>
      <c r="H9" s="148">
        <v>2</v>
      </c>
      <c r="I9" s="148">
        <v>2</v>
      </c>
      <c r="J9" s="161">
        <f aca="true" t="shared" si="0" ref="J9:L11">C9*2*10</f>
        <v>90</v>
      </c>
      <c r="K9" s="162">
        <f t="shared" si="0"/>
        <v>54</v>
      </c>
      <c r="L9" s="162">
        <f t="shared" si="0"/>
        <v>36</v>
      </c>
      <c r="M9" s="17"/>
      <c r="N9" s="8" t="s">
        <v>32</v>
      </c>
      <c r="O9" s="9">
        <v>1</v>
      </c>
      <c r="P9" s="31"/>
      <c r="Q9" s="145"/>
      <c r="R9" s="22"/>
    </row>
    <row r="10" spans="1:18" ht="12.75" customHeight="1">
      <c r="A10" s="114"/>
      <c r="B10" s="118" t="s">
        <v>88</v>
      </c>
      <c r="C10" s="113">
        <f>D10+E10</f>
        <v>1</v>
      </c>
      <c r="D10" s="222">
        <v>0.4</v>
      </c>
      <c r="E10" s="222">
        <v>0.6</v>
      </c>
      <c r="F10" s="222">
        <v>0.6</v>
      </c>
      <c r="G10" s="125"/>
      <c r="H10" s="126"/>
      <c r="I10" s="125"/>
      <c r="J10" s="161">
        <f t="shared" si="0"/>
        <v>20</v>
      </c>
      <c r="K10" s="162">
        <f t="shared" si="0"/>
        <v>8</v>
      </c>
      <c r="L10" s="162">
        <f t="shared" si="0"/>
        <v>12</v>
      </c>
      <c r="M10" s="17"/>
      <c r="N10" s="8" t="s">
        <v>33</v>
      </c>
      <c r="O10" s="9">
        <v>25</v>
      </c>
      <c r="P10" s="31"/>
      <c r="Q10" s="100"/>
      <c r="R10" s="22"/>
    </row>
    <row r="11" spans="1:18" ht="12.75" customHeight="1">
      <c r="A11" s="114"/>
      <c r="B11" s="118" t="s">
        <v>89</v>
      </c>
      <c r="C11" s="113">
        <f>C9-C10</f>
        <v>3.5</v>
      </c>
      <c r="D11" s="113">
        <f>D9-D10</f>
        <v>2.3000000000000003</v>
      </c>
      <c r="E11" s="113">
        <f>E9-E10</f>
        <v>1.2000000000000002</v>
      </c>
      <c r="F11" s="113">
        <f>F9-F10</f>
        <v>0.85</v>
      </c>
      <c r="G11" s="125"/>
      <c r="H11" s="126"/>
      <c r="I11" s="125"/>
      <c r="J11" s="161">
        <f t="shared" si="0"/>
        <v>70</v>
      </c>
      <c r="K11" s="162">
        <f t="shared" si="0"/>
        <v>46.00000000000001</v>
      </c>
      <c r="L11" s="162">
        <f t="shared" si="0"/>
        <v>24.000000000000004</v>
      </c>
      <c r="M11" s="17"/>
      <c r="N11" s="8" t="s">
        <v>34</v>
      </c>
      <c r="O11" s="9">
        <f>C9</f>
        <v>4.5</v>
      </c>
      <c r="P11" s="22"/>
      <c r="Q11" s="22"/>
      <c r="R11" s="22"/>
    </row>
    <row r="12" spans="1:18" ht="12.75" customHeight="1">
      <c r="A12" s="114"/>
      <c r="B12" s="118" t="s">
        <v>147</v>
      </c>
      <c r="C12" s="113">
        <f>(C10*100)/C9</f>
        <v>22.22222222222222</v>
      </c>
      <c r="D12" s="149"/>
      <c r="E12" s="149"/>
      <c r="F12" s="149"/>
      <c r="G12" s="152"/>
      <c r="H12" s="153"/>
      <c r="I12" s="152"/>
      <c r="J12" s="151"/>
      <c r="K12" s="17"/>
      <c r="L12" s="17"/>
      <c r="M12" s="17"/>
      <c r="N12" s="8" t="s">
        <v>41</v>
      </c>
      <c r="O12" s="33">
        <f>O10*O11</f>
        <v>112.5</v>
      </c>
      <c r="P12" s="22"/>
      <c r="Q12" s="22"/>
      <c r="R12" s="22"/>
    </row>
    <row r="13" spans="1:18" ht="12.75" customHeight="1">
      <c r="A13" s="114"/>
      <c r="B13" s="118" t="s">
        <v>117</v>
      </c>
      <c r="C13" s="223" t="s">
        <v>148</v>
      </c>
      <c r="D13" s="149"/>
      <c r="E13" s="149"/>
      <c r="F13" s="149"/>
      <c r="G13" s="152"/>
      <c r="H13" s="153"/>
      <c r="I13" s="152"/>
      <c r="J13" s="151"/>
      <c r="K13" s="17"/>
      <c r="L13" s="17"/>
      <c r="M13" s="17"/>
      <c r="N13" s="17"/>
      <c r="O13" s="22"/>
      <c r="P13" s="22"/>
      <c r="Q13" s="22"/>
      <c r="R13" s="22"/>
    </row>
    <row r="14" spans="1:18" ht="12.75" customHeight="1">
      <c r="A14" s="114"/>
      <c r="B14" s="17"/>
      <c r="C14" s="156"/>
      <c r="D14" s="149"/>
      <c r="E14" s="149"/>
      <c r="F14" s="149"/>
      <c r="G14" s="152"/>
      <c r="H14" s="153"/>
      <c r="I14" s="152"/>
      <c r="J14" s="151"/>
      <c r="K14" s="17"/>
      <c r="L14" s="17"/>
      <c r="M14" s="17"/>
      <c r="N14" s="17"/>
      <c r="O14" s="22"/>
      <c r="P14" s="22"/>
      <c r="Q14" s="22"/>
      <c r="R14" s="22"/>
    </row>
    <row r="15" spans="1:18" ht="12.75" customHeight="1">
      <c r="A15" s="114"/>
      <c r="B15" s="17"/>
      <c r="C15" s="156"/>
      <c r="D15" s="149"/>
      <c r="E15" s="149"/>
      <c r="F15" s="149"/>
      <c r="G15" s="152"/>
      <c r="H15" s="153"/>
      <c r="I15" s="152"/>
      <c r="J15" s="151"/>
      <c r="K15" s="17"/>
      <c r="L15" s="17"/>
      <c r="M15" s="17"/>
      <c r="N15" s="17"/>
      <c r="O15" s="22"/>
      <c r="P15" s="22"/>
      <c r="Q15" s="22"/>
      <c r="R15" s="22"/>
    </row>
    <row r="16" spans="1:18" ht="12.75" customHeight="1">
      <c r="A16" s="52">
        <v>2</v>
      </c>
      <c r="B16" s="268" t="s">
        <v>181</v>
      </c>
      <c r="C16" s="156"/>
      <c r="D16" s="149"/>
      <c r="E16" s="149"/>
      <c r="F16" s="149"/>
      <c r="G16" s="152"/>
      <c r="H16" s="153"/>
      <c r="I16" s="152"/>
      <c r="J16" s="151"/>
      <c r="K16" s="17"/>
      <c r="L16" s="17"/>
      <c r="M16" s="17"/>
      <c r="N16" s="17"/>
      <c r="O16" s="22"/>
      <c r="P16" s="22"/>
      <c r="Q16" s="22"/>
      <c r="R16" s="22"/>
    </row>
    <row r="17" spans="1:18" ht="13.5">
      <c r="A17" s="19"/>
      <c r="B17" s="24" t="s">
        <v>127</v>
      </c>
      <c r="C17" s="23"/>
      <c r="D17" s="17"/>
      <c r="E17" s="17"/>
      <c r="F17" s="17"/>
      <c r="G17" s="17"/>
      <c r="H17" s="18"/>
      <c r="I17" s="17"/>
      <c r="J17" s="18"/>
      <c r="K17" s="24" t="s">
        <v>182</v>
      </c>
      <c r="L17" s="24"/>
      <c r="M17" s="17"/>
      <c r="N17" s="17"/>
      <c r="O17" s="18"/>
      <c r="P17" s="18"/>
      <c r="Q17" s="18"/>
      <c r="R17" s="18"/>
    </row>
    <row r="18" spans="1:18" ht="13.5">
      <c r="A18" s="114"/>
      <c r="B18" s="6" t="s">
        <v>20</v>
      </c>
      <c r="C18" s="6" t="s">
        <v>21</v>
      </c>
      <c r="D18" s="6" t="s">
        <v>22</v>
      </c>
      <c r="E18" s="6" t="s">
        <v>23</v>
      </c>
      <c r="F18" s="91" t="s">
        <v>92</v>
      </c>
      <c r="G18" s="6" t="s">
        <v>24</v>
      </c>
      <c r="H18" s="122" t="s">
        <v>25</v>
      </c>
      <c r="I18" s="122" t="s">
        <v>26</v>
      </c>
      <c r="J18" s="7"/>
      <c r="K18" s="6" t="s">
        <v>27</v>
      </c>
      <c r="L18" s="122" t="s">
        <v>93</v>
      </c>
      <c r="M18" s="122" t="s">
        <v>104</v>
      </c>
      <c r="N18" s="6" t="s">
        <v>118</v>
      </c>
      <c r="O18" s="6" t="s">
        <v>29</v>
      </c>
      <c r="P18" s="12"/>
      <c r="Q18" s="16"/>
      <c r="R18" s="25"/>
    </row>
    <row r="19" spans="1:18" ht="13.5">
      <c r="A19" s="121" t="s">
        <v>102</v>
      </c>
      <c r="B19" s="107" t="s">
        <v>90</v>
      </c>
      <c r="C19" s="35">
        <f>H9</f>
        <v>2</v>
      </c>
      <c r="D19" s="35">
        <f>D9</f>
        <v>2.7</v>
      </c>
      <c r="E19" s="35">
        <f>C19*D19</f>
        <v>5.4</v>
      </c>
      <c r="F19" s="227"/>
      <c r="G19" s="228">
        <f>E19</f>
        <v>5.4</v>
      </c>
      <c r="H19" s="123"/>
      <c r="I19" s="123"/>
      <c r="J19" s="7"/>
      <c r="K19" s="35">
        <f>D19*10</f>
        <v>27</v>
      </c>
      <c r="L19" s="35">
        <f>K19*O8</f>
        <v>35.1</v>
      </c>
      <c r="M19" s="35"/>
      <c r="N19" s="35">
        <f aca="true" t="shared" si="1" ref="N19:N26">L19+M19</f>
        <v>35.1</v>
      </c>
      <c r="O19" s="35">
        <f aca="true" t="shared" si="2" ref="O19:O26">K19+N19</f>
        <v>62.1</v>
      </c>
      <c r="P19" s="12"/>
      <c r="Q19" s="16"/>
      <c r="R19" s="25"/>
    </row>
    <row r="20" spans="1:18" ht="13.5">
      <c r="A20" s="132" t="s">
        <v>103</v>
      </c>
      <c r="B20" s="107" t="s">
        <v>91</v>
      </c>
      <c r="C20" s="42">
        <f>H9</f>
        <v>2</v>
      </c>
      <c r="D20" s="229">
        <f>D11</f>
        <v>2.3000000000000003</v>
      </c>
      <c r="E20" s="42"/>
      <c r="F20" s="229">
        <f>C20*D20</f>
        <v>4.6000000000000005</v>
      </c>
      <c r="G20" s="228">
        <f>E20</f>
        <v>0</v>
      </c>
      <c r="H20" s="123"/>
      <c r="I20" s="123"/>
      <c r="J20" s="28"/>
      <c r="K20" s="42">
        <f>D20*10</f>
        <v>23.000000000000004</v>
      </c>
      <c r="L20" s="42">
        <f>K20*O8</f>
        <v>29.900000000000006</v>
      </c>
      <c r="M20" s="42">
        <f>O19-(K20+L20)</f>
        <v>9.199999999999996</v>
      </c>
      <c r="N20" s="42">
        <f t="shared" si="1"/>
        <v>39.1</v>
      </c>
      <c r="O20" s="42">
        <f t="shared" si="2"/>
        <v>62.10000000000001</v>
      </c>
      <c r="P20" s="13"/>
      <c r="Q20" s="16"/>
      <c r="R20" s="25"/>
    </row>
    <row r="21" spans="1:18" ht="13.5">
      <c r="A21" s="53" t="s">
        <v>108</v>
      </c>
      <c r="B21" s="102" t="s">
        <v>82</v>
      </c>
      <c r="C21" s="111"/>
      <c r="D21" s="111"/>
      <c r="E21" s="211"/>
      <c r="F21" s="211">
        <f aca="true" t="shared" si="3" ref="F21:F26">(K21*2)/10</f>
        <v>0.4</v>
      </c>
      <c r="G21" s="43"/>
      <c r="H21" s="65"/>
      <c r="I21" s="65"/>
      <c r="J21" s="112"/>
      <c r="K21" s="37">
        <v>2</v>
      </c>
      <c r="L21" s="43">
        <f>K21*O8</f>
        <v>2.6</v>
      </c>
      <c r="M21" s="37">
        <v>1</v>
      </c>
      <c r="N21" s="43">
        <f t="shared" si="1"/>
        <v>3.6</v>
      </c>
      <c r="O21" s="94">
        <f t="shared" si="2"/>
        <v>5.6</v>
      </c>
      <c r="P21" s="13"/>
      <c r="Q21" s="16"/>
      <c r="R21" s="25"/>
    </row>
    <row r="22" spans="1:18" ht="13.5">
      <c r="A22" s="12"/>
      <c r="B22" s="102" t="s">
        <v>83</v>
      </c>
      <c r="C22" s="111"/>
      <c r="D22" s="111"/>
      <c r="E22" s="211"/>
      <c r="F22" s="211">
        <f t="shared" si="3"/>
        <v>1.2</v>
      </c>
      <c r="G22" s="43"/>
      <c r="H22" s="65"/>
      <c r="I22" s="65"/>
      <c r="J22" s="112"/>
      <c r="K22" s="37">
        <v>6</v>
      </c>
      <c r="L22" s="43">
        <f>K22*O8</f>
        <v>7.800000000000001</v>
      </c>
      <c r="M22" s="37">
        <v>2</v>
      </c>
      <c r="N22" s="43">
        <f t="shared" si="1"/>
        <v>9.8</v>
      </c>
      <c r="O22" s="94">
        <f t="shared" si="2"/>
        <v>15.8</v>
      </c>
      <c r="P22" s="13"/>
      <c r="Q22" s="16"/>
      <c r="R22" s="25"/>
    </row>
    <row r="23" spans="1:18" ht="13.5">
      <c r="A23" s="12"/>
      <c r="B23" s="102" t="s">
        <v>84</v>
      </c>
      <c r="C23" s="111"/>
      <c r="D23" s="111"/>
      <c r="E23" s="211"/>
      <c r="F23" s="211">
        <f t="shared" si="3"/>
        <v>1</v>
      </c>
      <c r="G23" s="43"/>
      <c r="H23" s="65"/>
      <c r="I23" s="65"/>
      <c r="J23" s="112"/>
      <c r="K23" s="37">
        <v>5</v>
      </c>
      <c r="L23" s="43">
        <f>K23*O8</f>
        <v>6.5</v>
      </c>
      <c r="M23" s="37">
        <v>2</v>
      </c>
      <c r="N23" s="43">
        <f t="shared" si="1"/>
        <v>8.5</v>
      </c>
      <c r="O23" s="94">
        <f t="shared" si="2"/>
        <v>13.5</v>
      </c>
      <c r="P23" s="13"/>
      <c r="Q23" s="16"/>
      <c r="R23" s="25"/>
    </row>
    <row r="24" spans="1:18" ht="13.5">
      <c r="A24" s="12"/>
      <c r="B24" s="102" t="s">
        <v>85</v>
      </c>
      <c r="C24" s="111"/>
      <c r="D24" s="111"/>
      <c r="E24" s="211"/>
      <c r="F24" s="211">
        <f t="shared" si="3"/>
        <v>1</v>
      </c>
      <c r="G24" s="43"/>
      <c r="H24" s="65"/>
      <c r="I24" s="65"/>
      <c r="J24" s="112"/>
      <c r="K24" s="37">
        <v>5</v>
      </c>
      <c r="L24" s="43">
        <f>K24*O8</f>
        <v>6.5</v>
      </c>
      <c r="M24" s="37">
        <v>2</v>
      </c>
      <c r="N24" s="43">
        <f t="shared" si="1"/>
        <v>8.5</v>
      </c>
      <c r="O24" s="94">
        <f t="shared" si="2"/>
        <v>13.5</v>
      </c>
      <c r="P24" s="13"/>
      <c r="Q24" s="16"/>
      <c r="R24" s="25"/>
    </row>
    <row r="25" spans="1:18" ht="13.5">
      <c r="A25" s="12"/>
      <c r="B25" s="102" t="s">
        <v>86</v>
      </c>
      <c r="C25" s="111"/>
      <c r="D25" s="111"/>
      <c r="E25" s="211"/>
      <c r="F25" s="211">
        <f t="shared" si="3"/>
        <v>0.8</v>
      </c>
      <c r="G25" s="43"/>
      <c r="H25" s="65"/>
      <c r="I25" s="65"/>
      <c r="J25" s="112"/>
      <c r="K25" s="37">
        <v>4</v>
      </c>
      <c r="L25" s="43">
        <f>K25*O8</f>
        <v>5.2</v>
      </c>
      <c r="M25" s="37">
        <v>1.2</v>
      </c>
      <c r="N25" s="43">
        <f t="shared" si="1"/>
        <v>6.4</v>
      </c>
      <c r="O25" s="94">
        <f t="shared" si="2"/>
        <v>10.4</v>
      </c>
      <c r="P25" s="13"/>
      <c r="Q25" s="16"/>
      <c r="R25" s="25"/>
    </row>
    <row r="26" spans="1:18" ht="13.5">
      <c r="A26" s="12"/>
      <c r="B26" s="102" t="s">
        <v>87</v>
      </c>
      <c r="C26" s="111"/>
      <c r="D26" s="111"/>
      <c r="E26" s="211"/>
      <c r="F26" s="211">
        <f t="shared" si="3"/>
        <v>0.2</v>
      </c>
      <c r="G26" s="43"/>
      <c r="H26" s="65"/>
      <c r="I26" s="65"/>
      <c r="J26" s="112"/>
      <c r="K26" s="37">
        <v>1</v>
      </c>
      <c r="L26" s="43">
        <f>K26*O8</f>
        <v>1.3</v>
      </c>
      <c r="M26" s="37">
        <v>1</v>
      </c>
      <c r="N26" s="43">
        <f t="shared" si="1"/>
        <v>2.3</v>
      </c>
      <c r="O26" s="94">
        <f t="shared" si="2"/>
        <v>3.3</v>
      </c>
      <c r="P26" s="13"/>
      <c r="Q26" s="16"/>
      <c r="R26" s="25"/>
    </row>
    <row r="27" spans="1:18" ht="13.5">
      <c r="A27" s="12"/>
      <c r="B27" s="102"/>
      <c r="C27" s="111"/>
      <c r="D27" s="111"/>
      <c r="E27" s="211"/>
      <c r="F27" s="211"/>
      <c r="G27" s="43"/>
      <c r="H27" s="65"/>
      <c r="I27" s="65"/>
      <c r="J27" s="112"/>
      <c r="K27" s="37"/>
      <c r="L27" s="43"/>
      <c r="M27" s="43"/>
      <c r="N27" s="43"/>
      <c r="O27" s="94"/>
      <c r="P27" s="13"/>
      <c r="Q27" s="16"/>
      <c r="R27" s="25"/>
    </row>
    <row r="28" spans="1:18" ht="13.5">
      <c r="A28" s="12"/>
      <c r="B28" s="102"/>
      <c r="C28" s="111"/>
      <c r="D28" s="111"/>
      <c r="E28" s="211"/>
      <c r="F28" s="211"/>
      <c r="G28" s="43"/>
      <c r="H28" s="65"/>
      <c r="I28" s="65"/>
      <c r="J28" s="112"/>
      <c r="K28" s="37"/>
      <c r="L28" s="43"/>
      <c r="M28" s="43"/>
      <c r="N28" s="43"/>
      <c r="O28" s="94"/>
      <c r="P28" s="13"/>
      <c r="Q28" s="16"/>
      <c r="R28" s="25"/>
    </row>
    <row r="29" spans="1:18" ht="13.5">
      <c r="A29" s="12"/>
      <c r="B29" s="102"/>
      <c r="C29" s="111"/>
      <c r="D29" s="111"/>
      <c r="E29" s="211"/>
      <c r="F29" s="211"/>
      <c r="G29" s="43"/>
      <c r="H29" s="65"/>
      <c r="I29" s="65"/>
      <c r="J29" s="112"/>
      <c r="K29" s="37"/>
      <c r="L29" s="43"/>
      <c r="M29" s="43"/>
      <c r="N29" s="43"/>
      <c r="O29" s="94"/>
      <c r="P29" s="13"/>
      <c r="Q29" s="16"/>
      <c r="R29" s="25"/>
    </row>
    <row r="30" spans="1:18" ht="13.5">
      <c r="A30" s="12"/>
      <c r="B30" s="101"/>
      <c r="C30" s="108"/>
      <c r="D30" s="108"/>
      <c r="E30" s="149"/>
      <c r="F30" s="149">
        <f>SUM(F21:F29)</f>
        <v>4.6000000000000005</v>
      </c>
      <c r="G30" s="149"/>
      <c r="H30" s="110"/>
      <c r="I30" s="110"/>
      <c r="J30" s="105"/>
      <c r="K30" s="106">
        <f>SUM(K21:K29)</f>
        <v>23</v>
      </c>
      <c r="L30" s="106">
        <f>SUM(L21:L29)</f>
        <v>29.9</v>
      </c>
      <c r="M30" s="106">
        <f>SUM(M21:M29)</f>
        <v>9.2</v>
      </c>
      <c r="N30" s="106">
        <f>SUM(N21:N29)</f>
        <v>39.099999999999994</v>
      </c>
      <c r="O30" s="139">
        <f>SUM(O21:O29)</f>
        <v>62.099999999999994</v>
      </c>
      <c r="P30" s="13"/>
      <c r="Q30" s="16"/>
      <c r="R30" s="25"/>
    </row>
    <row r="31" spans="1:18" ht="13.5">
      <c r="A31" s="12"/>
      <c r="B31" s="101"/>
      <c r="C31" s="108"/>
      <c r="D31" s="108"/>
      <c r="E31" s="149"/>
      <c r="F31" s="149"/>
      <c r="G31" s="149"/>
      <c r="H31" s="110"/>
      <c r="I31" s="110"/>
      <c r="J31" s="105"/>
      <c r="K31" s="106"/>
      <c r="L31" s="106"/>
      <c r="M31" s="106"/>
      <c r="N31" s="106"/>
      <c r="O31" s="139"/>
      <c r="P31" s="13"/>
      <c r="Q31" s="16"/>
      <c r="R31" s="25"/>
    </row>
    <row r="32" spans="1:18" ht="13.5">
      <c r="A32" s="12"/>
      <c r="B32" s="101"/>
      <c r="C32" s="108"/>
      <c r="D32" s="108"/>
      <c r="E32" s="149"/>
      <c r="F32" s="149"/>
      <c r="G32" s="149"/>
      <c r="H32" s="110"/>
      <c r="I32" s="110"/>
      <c r="J32" s="105"/>
      <c r="K32" s="106"/>
      <c r="L32" s="106"/>
      <c r="M32" s="106"/>
      <c r="N32" s="106"/>
      <c r="O32" s="139"/>
      <c r="P32" s="13"/>
      <c r="Q32" s="16"/>
      <c r="R32" s="25"/>
    </row>
    <row r="33" spans="1:18" ht="13.5">
      <c r="A33" s="12"/>
      <c r="B33" s="101"/>
      <c r="C33" s="108"/>
      <c r="D33" s="108"/>
      <c r="E33" s="149"/>
      <c r="F33" s="149"/>
      <c r="G33" s="149"/>
      <c r="H33" s="110"/>
      <c r="I33" s="110"/>
      <c r="J33" s="105"/>
      <c r="K33" s="106"/>
      <c r="L33" s="106"/>
      <c r="M33" s="106"/>
      <c r="N33" s="106"/>
      <c r="O33" s="139"/>
      <c r="P33" s="13"/>
      <c r="Q33" s="16"/>
      <c r="R33" s="25"/>
    </row>
    <row r="34" spans="1:18" ht="13.5">
      <c r="A34" s="12"/>
      <c r="B34" s="101"/>
      <c r="C34" s="108"/>
      <c r="D34" s="108"/>
      <c r="E34" s="149"/>
      <c r="F34" s="149"/>
      <c r="G34" s="149"/>
      <c r="H34" s="110"/>
      <c r="I34" s="110"/>
      <c r="J34" s="105"/>
      <c r="K34" s="106"/>
      <c r="L34" s="106"/>
      <c r="M34" s="106"/>
      <c r="N34" s="106"/>
      <c r="O34" s="139"/>
      <c r="P34" s="13"/>
      <c r="Q34" s="16"/>
      <c r="R34" s="25"/>
    </row>
    <row r="35" spans="1:18" ht="13.5">
      <c r="A35" s="12"/>
      <c r="B35" s="101"/>
      <c r="C35" s="108"/>
      <c r="D35" s="108"/>
      <c r="E35" s="149"/>
      <c r="F35" s="149"/>
      <c r="G35" s="149"/>
      <c r="H35" s="110"/>
      <c r="I35" s="110"/>
      <c r="J35" s="105"/>
      <c r="K35" s="106"/>
      <c r="L35" s="106"/>
      <c r="M35" s="106"/>
      <c r="N35" s="106"/>
      <c r="O35" s="139"/>
      <c r="P35" s="13"/>
      <c r="Q35" s="16"/>
      <c r="R35" s="25"/>
    </row>
    <row r="36" spans="1:18" ht="13.5">
      <c r="A36" s="12"/>
      <c r="B36" s="101"/>
      <c r="C36" s="108"/>
      <c r="D36" s="108"/>
      <c r="E36" s="149"/>
      <c r="F36" s="149"/>
      <c r="G36" s="149"/>
      <c r="H36" s="110"/>
      <c r="I36" s="110"/>
      <c r="J36" s="105"/>
      <c r="K36" s="106"/>
      <c r="L36" s="106"/>
      <c r="M36" s="106"/>
      <c r="N36" s="106"/>
      <c r="O36" s="139"/>
      <c r="P36" s="13"/>
      <c r="Q36" s="16"/>
      <c r="R36" s="25"/>
    </row>
    <row r="37" spans="1:18" ht="13.5">
      <c r="A37" s="12"/>
      <c r="B37" s="101"/>
      <c r="C37" s="108"/>
      <c r="D37" s="108"/>
      <c r="E37" s="149"/>
      <c r="F37" s="149"/>
      <c r="G37" s="149"/>
      <c r="H37" s="110"/>
      <c r="I37" s="110"/>
      <c r="J37" s="105"/>
      <c r="K37" s="106"/>
      <c r="L37" s="106"/>
      <c r="M37" s="106"/>
      <c r="N37" s="106"/>
      <c r="O37" s="139"/>
      <c r="P37" s="13"/>
      <c r="Q37" s="16"/>
      <c r="R37" s="25"/>
    </row>
    <row r="38" spans="1:18" ht="13.5">
      <c r="A38" s="12"/>
      <c r="B38" s="101"/>
      <c r="C38" s="108"/>
      <c r="D38" s="108"/>
      <c r="E38" s="149"/>
      <c r="F38" s="149"/>
      <c r="G38" s="149"/>
      <c r="H38" s="110"/>
      <c r="I38" s="110"/>
      <c r="J38" s="105"/>
      <c r="K38" s="106"/>
      <c r="L38" s="106"/>
      <c r="M38" s="106"/>
      <c r="N38" s="106"/>
      <c r="O38" s="139"/>
      <c r="P38" s="13"/>
      <c r="Q38" s="16"/>
      <c r="R38" s="25"/>
    </row>
    <row r="39" spans="1:18" ht="13.5">
      <c r="A39" s="12"/>
      <c r="B39" s="101"/>
      <c r="C39" s="108"/>
      <c r="D39" s="108"/>
      <c r="E39" s="149"/>
      <c r="F39" s="149"/>
      <c r="G39" s="149"/>
      <c r="H39" s="110"/>
      <c r="I39" s="110"/>
      <c r="J39" s="105"/>
      <c r="K39" s="106"/>
      <c r="L39" s="106"/>
      <c r="M39" s="106"/>
      <c r="N39" s="106"/>
      <c r="O39" s="139"/>
      <c r="P39" s="13"/>
      <c r="Q39" s="16"/>
      <c r="R39" s="25"/>
    </row>
    <row r="40" spans="1:18" ht="13.5">
      <c r="A40" s="12"/>
      <c r="B40" s="101"/>
      <c r="C40" s="108"/>
      <c r="D40" s="108"/>
      <c r="E40" s="149"/>
      <c r="F40" s="149"/>
      <c r="G40" s="149"/>
      <c r="H40" s="110"/>
      <c r="I40" s="110"/>
      <c r="J40" s="105"/>
      <c r="K40" s="106"/>
      <c r="L40" s="106"/>
      <c r="M40" s="106"/>
      <c r="N40" s="106"/>
      <c r="O40" s="139"/>
      <c r="P40" s="13"/>
      <c r="Q40" s="16"/>
      <c r="R40" s="25"/>
    </row>
    <row r="41" spans="1:18" ht="13.5">
      <c r="A41" s="12"/>
      <c r="B41" s="101"/>
      <c r="C41" s="108"/>
      <c r="D41" s="108"/>
      <c r="E41" s="149"/>
      <c r="F41" s="149"/>
      <c r="G41" s="149"/>
      <c r="H41" s="110"/>
      <c r="I41" s="110"/>
      <c r="J41" s="105"/>
      <c r="K41" s="106"/>
      <c r="L41" s="106"/>
      <c r="M41" s="106"/>
      <c r="N41" s="106"/>
      <c r="O41" s="139"/>
      <c r="P41" s="13"/>
      <c r="Q41" s="16"/>
      <c r="R41" s="25"/>
    </row>
    <row r="42" spans="1:18" ht="13.5">
      <c r="A42" s="12"/>
      <c r="B42" s="101"/>
      <c r="C42" s="108"/>
      <c r="D42" s="108"/>
      <c r="E42" s="149"/>
      <c r="F42" s="149"/>
      <c r="G42" s="149"/>
      <c r="H42" s="110"/>
      <c r="I42" s="110"/>
      <c r="J42" s="105"/>
      <c r="K42" s="106"/>
      <c r="L42" s="106"/>
      <c r="M42" s="106"/>
      <c r="N42" s="106"/>
      <c r="O42" s="139"/>
      <c r="P42" s="13"/>
      <c r="Q42" s="16"/>
      <c r="R42" s="25"/>
    </row>
    <row r="43" spans="1:18" ht="13.5">
      <c r="A43" s="12"/>
      <c r="B43" s="101"/>
      <c r="C43" s="108"/>
      <c r="D43" s="108"/>
      <c r="E43" s="149"/>
      <c r="F43" s="149"/>
      <c r="G43" s="149"/>
      <c r="H43" s="110"/>
      <c r="I43" s="110"/>
      <c r="J43" s="105"/>
      <c r="K43" s="106"/>
      <c r="L43" s="106"/>
      <c r="M43" s="106"/>
      <c r="N43" s="106"/>
      <c r="O43" s="139"/>
      <c r="P43" s="13"/>
      <c r="Q43" s="16"/>
      <c r="R43" s="25"/>
    </row>
    <row r="44" spans="1:18" ht="13.5">
      <c r="A44" s="12"/>
      <c r="B44" s="101"/>
      <c r="C44" s="108"/>
      <c r="D44" s="108"/>
      <c r="E44" s="149"/>
      <c r="F44" s="149"/>
      <c r="G44" s="149"/>
      <c r="H44" s="110"/>
      <c r="I44" s="110"/>
      <c r="J44" s="105"/>
      <c r="K44" s="106"/>
      <c r="L44" s="106"/>
      <c r="M44" s="106"/>
      <c r="N44" s="106"/>
      <c r="O44" s="139"/>
      <c r="P44" s="13"/>
      <c r="Q44" s="16"/>
      <c r="R44" s="25"/>
    </row>
    <row r="45" spans="1:18" ht="13.5">
      <c r="A45" s="12"/>
      <c r="B45" s="101"/>
      <c r="C45" s="108"/>
      <c r="D45" s="108"/>
      <c r="E45" s="149"/>
      <c r="F45" s="149"/>
      <c r="G45" s="149"/>
      <c r="H45" s="110"/>
      <c r="I45" s="110"/>
      <c r="J45" s="105"/>
      <c r="K45" s="106"/>
      <c r="L45" s="106"/>
      <c r="M45" s="106"/>
      <c r="N45" s="106"/>
      <c r="O45" s="139"/>
      <c r="P45" s="13"/>
      <c r="Q45" s="16"/>
      <c r="R45" s="25"/>
    </row>
    <row r="46" spans="1:18" ht="13.5">
      <c r="A46" s="12"/>
      <c r="B46" s="101"/>
      <c r="C46" s="108"/>
      <c r="D46" s="108"/>
      <c r="E46" s="149"/>
      <c r="F46" s="149"/>
      <c r="G46" s="149"/>
      <c r="H46" s="110"/>
      <c r="I46" s="110"/>
      <c r="J46" s="105"/>
      <c r="K46" s="106"/>
      <c r="L46" s="106"/>
      <c r="M46" s="106"/>
      <c r="N46" s="106"/>
      <c r="O46" s="139"/>
      <c r="P46" s="13"/>
      <c r="Q46" s="16"/>
      <c r="R46" s="25"/>
    </row>
    <row r="47" spans="1:18" ht="13.5">
      <c r="A47" s="130">
        <v>3</v>
      </c>
      <c r="B47" s="268" t="s">
        <v>183</v>
      </c>
      <c r="C47" s="108"/>
      <c r="D47" s="108"/>
      <c r="E47" s="149"/>
      <c r="F47" s="149"/>
      <c r="G47" s="149"/>
      <c r="H47" s="110"/>
      <c r="I47" s="110"/>
      <c r="J47" s="105"/>
      <c r="K47" s="106"/>
      <c r="L47" s="106"/>
      <c r="M47" s="106"/>
      <c r="N47" s="106"/>
      <c r="O47" s="139"/>
      <c r="P47" s="13"/>
      <c r="Q47" s="16"/>
      <c r="R47" s="25"/>
    </row>
    <row r="48" spans="1:18" ht="13.5">
      <c r="A48" s="12"/>
      <c r="B48" s="24" t="s">
        <v>125</v>
      </c>
      <c r="C48" s="108"/>
      <c r="D48" s="108"/>
      <c r="E48" s="108"/>
      <c r="F48" s="109"/>
      <c r="G48" s="109"/>
      <c r="H48" s="110"/>
      <c r="I48" s="110"/>
      <c r="J48" s="105"/>
      <c r="K48" s="24" t="s">
        <v>182</v>
      </c>
      <c r="L48" s="106"/>
      <c r="M48" s="106"/>
      <c r="N48" s="106"/>
      <c r="O48" s="12"/>
      <c r="P48" s="13"/>
      <c r="Q48" s="16"/>
      <c r="R48" s="25"/>
    </row>
    <row r="49" spans="1:18" ht="13.5">
      <c r="A49" s="269"/>
      <c r="B49" s="14" t="s">
        <v>51</v>
      </c>
      <c r="C49" s="14" t="s">
        <v>52</v>
      </c>
      <c r="D49" s="14" t="s">
        <v>11</v>
      </c>
      <c r="E49" s="14" t="s">
        <v>23</v>
      </c>
      <c r="F49" s="96" t="s">
        <v>92</v>
      </c>
      <c r="G49" s="14" t="s">
        <v>53</v>
      </c>
      <c r="H49" s="124" t="s">
        <v>54</v>
      </c>
      <c r="I49" s="124" t="s">
        <v>55</v>
      </c>
      <c r="J49" s="28"/>
      <c r="K49" s="14" t="s">
        <v>31</v>
      </c>
      <c r="L49" s="124" t="s">
        <v>93</v>
      </c>
      <c r="M49" s="124" t="s">
        <v>104</v>
      </c>
      <c r="N49" s="14" t="s">
        <v>118</v>
      </c>
      <c r="O49" s="14" t="s">
        <v>29</v>
      </c>
      <c r="P49" s="13"/>
      <c r="Q49" s="16"/>
      <c r="R49" s="25"/>
    </row>
    <row r="50" spans="1:18" ht="13.5">
      <c r="A50" s="131" t="s">
        <v>105</v>
      </c>
      <c r="B50" s="107" t="s">
        <v>90</v>
      </c>
      <c r="C50" s="35">
        <f>I9</f>
        <v>2</v>
      </c>
      <c r="D50" s="35">
        <f>F9</f>
        <v>1.45</v>
      </c>
      <c r="E50" s="35">
        <f>C50*D50</f>
        <v>2.9</v>
      </c>
      <c r="F50" s="227"/>
      <c r="G50" s="228"/>
      <c r="H50" s="107"/>
      <c r="I50" s="107"/>
      <c r="J50" s="230"/>
      <c r="K50" s="35">
        <f>D50*10</f>
        <v>14.5</v>
      </c>
      <c r="L50" s="35">
        <f>K50*O9</f>
        <v>14.5</v>
      </c>
      <c r="M50" s="35"/>
      <c r="N50" s="35">
        <f aca="true" t="shared" si="4" ref="N50:N63">L50+M50</f>
        <v>14.5</v>
      </c>
      <c r="O50" s="35">
        <f aca="true" t="shared" si="5" ref="O50:O63">K50+N50</f>
        <v>29</v>
      </c>
      <c r="P50" s="13"/>
      <c r="Q50" s="16"/>
      <c r="R50" s="25"/>
    </row>
    <row r="51" spans="1:18" ht="13.5">
      <c r="A51" s="132" t="s">
        <v>106</v>
      </c>
      <c r="B51" s="107" t="s">
        <v>91</v>
      </c>
      <c r="C51" s="42">
        <f>I9</f>
        <v>2</v>
      </c>
      <c r="D51" s="229">
        <f>F11</f>
        <v>0.85</v>
      </c>
      <c r="E51" s="42"/>
      <c r="F51" s="229">
        <f>C51*D51</f>
        <v>1.7</v>
      </c>
      <c r="G51" s="229"/>
      <c r="H51" s="231"/>
      <c r="I51" s="231"/>
      <c r="J51" s="232"/>
      <c r="K51" s="233">
        <f>D51*10</f>
        <v>8.5</v>
      </c>
      <c r="L51" s="233">
        <f>K51*O9</f>
        <v>8.5</v>
      </c>
      <c r="M51" s="233">
        <f>O50-(K51+L51)</f>
        <v>12</v>
      </c>
      <c r="N51" s="42">
        <f t="shared" si="4"/>
        <v>20.5</v>
      </c>
      <c r="O51" s="42">
        <f t="shared" si="5"/>
        <v>29</v>
      </c>
      <c r="P51" s="13"/>
      <c r="Q51" s="16"/>
      <c r="R51" s="25"/>
    </row>
    <row r="52" spans="1:18" ht="13.5">
      <c r="A52" s="53" t="s">
        <v>107</v>
      </c>
      <c r="B52" s="15" t="s">
        <v>137</v>
      </c>
      <c r="C52" s="37"/>
      <c r="D52" s="37"/>
      <c r="E52" s="211"/>
      <c r="F52" s="211">
        <f aca="true" t="shared" si="6" ref="F52:F63">(K52*2)/10</f>
        <v>0.15999999999999998</v>
      </c>
      <c r="G52" s="43"/>
      <c r="H52" s="102"/>
      <c r="I52" s="15"/>
      <c r="J52" s="28"/>
      <c r="K52" s="215">
        <f>K51-SUM(K53:K63)</f>
        <v>0.7999999999999998</v>
      </c>
      <c r="L52" s="37">
        <v>0</v>
      </c>
      <c r="M52" s="265">
        <v>0</v>
      </c>
      <c r="N52" s="43">
        <f t="shared" si="4"/>
        <v>0</v>
      </c>
      <c r="O52" s="94">
        <f t="shared" si="5"/>
        <v>0.7999999999999998</v>
      </c>
      <c r="P52" s="13"/>
      <c r="Q52" s="16"/>
      <c r="R52" s="25"/>
    </row>
    <row r="53" spans="1:18" ht="13.5">
      <c r="A53" s="12"/>
      <c r="B53" s="15" t="s">
        <v>168</v>
      </c>
      <c r="C53" s="37"/>
      <c r="D53" s="37"/>
      <c r="E53" s="211"/>
      <c r="F53" s="211">
        <f t="shared" si="6"/>
        <v>0.06</v>
      </c>
      <c r="G53" s="43"/>
      <c r="H53" s="102"/>
      <c r="I53" s="15"/>
      <c r="J53" s="28"/>
      <c r="K53" s="37">
        <v>0.3</v>
      </c>
      <c r="L53" s="37">
        <v>1</v>
      </c>
      <c r="M53" s="265">
        <v>0.5</v>
      </c>
      <c r="N53" s="43">
        <f t="shared" si="4"/>
        <v>1.5</v>
      </c>
      <c r="O53" s="94">
        <f t="shared" si="5"/>
        <v>1.8</v>
      </c>
      <c r="P53" s="13"/>
      <c r="Q53" s="16"/>
      <c r="R53" s="25"/>
    </row>
    <row r="54" spans="1:18" ht="13.5">
      <c r="A54" s="12"/>
      <c r="B54" s="15" t="s">
        <v>167</v>
      </c>
      <c r="C54" s="37"/>
      <c r="D54" s="37"/>
      <c r="E54" s="211"/>
      <c r="F54" s="211">
        <f t="shared" si="6"/>
        <v>0.04</v>
      </c>
      <c r="G54" s="43"/>
      <c r="H54" s="102"/>
      <c r="I54" s="15"/>
      <c r="J54" s="28"/>
      <c r="K54" s="37">
        <v>0.2</v>
      </c>
      <c r="L54" s="37">
        <v>1</v>
      </c>
      <c r="M54" s="265">
        <v>0.5</v>
      </c>
      <c r="N54" s="43">
        <f t="shared" si="4"/>
        <v>1.5</v>
      </c>
      <c r="O54" s="94">
        <f t="shared" si="5"/>
        <v>1.7</v>
      </c>
      <c r="P54" s="13"/>
      <c r="Q54" s="16"/>
      <c r="R54" s="25"/>
    </row>
    <row r="55" spans="1:18" ht="13.5">
      <c r="A55" s="12"/>
      <c r="B55" s="15" t="s">
        <v>169</v>
      </c>
      <c r="C55" s="37"/>
      <c r="D55" s="37"/>
      <c r="E55" s="211"/>
      <c r="F55" s="211">
        <f t="shared" si="6"/>
        <v>0.08</v>
      </c>
      <c r="G55" s="43"/>
      <c r="H55" s="102"/>
      <c r="I55" s="15"/>
      <c r="J55" s="28"/>
      <c r="K55" s="37">
        <v>0.4</v>
      </c>
      <c r="L55" s="37">
        <v>1</v>
      </c>
      <c r="M55" s="265">
        <v>1</v>
      </c>
      <c r="N55" s="43">
        <f t="shared" si="4"/>
        <v>2</v>
      </c>
      <c r="O55" s="94">
        <f t="shared" si="5"/>
        <v>2.4</v>
      </c>
      <c r="P55" s="13"/>
      <c r="Q55" s="16"/>
      <c r="R55" s="25"/>
    </row>
    <row r="56" spans="1:18" ht="13.5">
      <c r="A56" s="12"/>
      <c r="B56" s="15" t="s">
        <v>170</v>
      </c>
      <c r="C56" s="37"/>
      <c r="D56" s="37"/>
      <c r="E56" s="211"/>
      <c r="F56" s="211">
        <f t="shared" si="6"/>
        <v>0.06</v>
      </c>
      <c r="G56" s="43"/>
      <c r="H56" s="102"/>
      <c r="I56" s="15"/>
      <c r="J56" s="28"/>
      <c r="K56" s="37">
        <v>0.3</v>
      </c>
      <c r="L56" s="37">
        <v>0.5</v>
      </c>
      <c r="M56" s="265">
        <v>1</v>
      </c>
      <c r="N56" s="43">
        <f t="shared" si="4"/>
        <v>1.5</v>
      </c>
      <c r="O56" s="94">
        <f t="shared" si="5"/>
        <v>1.8</v>
      </c>
      <c r="P56" s="13"/>
      <c r="Q56" s="16"/>
      <c r="R56" s="25"/>
    </row>
    <row r="57" spans="1:18" ht="13.5">
      <c r="A57" s="12"/>
      <c r="B57" s="15" t="s">
        <v>171</v>
      </c>
      <c r="C57" s="37"/>
      <c r="D57" s="37"/>
      <c r="E57" s="211"/>
      <c r="F57" s="211">
        <f t="shared" si="6"/>
        <v>0.2</v>
      </c>
      <c r="G57" s="43"/>
      <c r="H57" s="102"/>
      <c r="I57" s="15"/>
      <c r="J57" s="28"/>
      <c r="K57" s="37">
        <v>1</v>
      </c>
      <c r="L57" s="37">
        <v>0.5</v>
      </c>
      <c r="M57" s="265">
        <v>1</v>
      </c>
      <c r="N57" s="43">
        <f t="shared" si="4"/>
        <v>1.5</v>
      </c>
      <c r="O57" s="94">
        <f t="shared" si="5"/>
        <v>2.5</v>
      </c>
      <c r="P57" s="13"/>
      <c r="Q57" s="16"/>
      <c r="R57" s="25"/>
    </row>
    <row r="58" spans="1:18" ht="13.5">
      <c r="A58" s="12"/>
      <c r="B58" s="15" t="s">
        <v>184</v>
      </c>
      <c r="C58" s="37"/>
      <c r="D58" s="37"/>
      <c r="E58" s="211"/>
      <c r="F58" s="211">
        <f t="shared" si="6"/>
        <v>0.6</v>
      </c>
      <c r="G58" s="43"/>
      <c r="H58" s="102"/>
      <c r="I58" s="15"/>
      <c r="J58" s="28"/>
      <c r="K58" s="37">
        <v>3</v>
      </c>
      <c r="L58" s="37">
        <v>1.1</v>
      </c>
      <c r="M58" s="265">
        <v>1</v>
      </c>
      <c r="N58" s="43">
        <f t="shared" si="4"/>
        <v>2.1</v>
      </c>
      <c r="O58" s="94">
        <f t="shared" si="5"/>
        <v>5.1</v>
      </c>
      <c r="P58" s="13"/>
      <c r="Q58" s="16"/>
      <c r="R58" s="25"/>
    </row>
    <row r="59" spans="1:18" ht="13.5">
      <c r="A59" s="12"/>
      <c r="B59" s="15" t="s">
        <v>172</v>
      </c>
      <c r="C59" s="37"/>
      <c r="D59" s="37"/>
      <c r="E59" s="211"/>
      <c r="F59" s="211">
        <f t="shared" si="6"/>
        <v>0.2</v>
      </c>
      <c r="G59" s="43"/>
      <c r="H59" s="102"/>
      <c r="I59" s="15"/>
      <c r="J59" s="28"/>
      <c r="K59" s="37">
        <v>1</v>
      </c>
      <c r="L59" s="37">
        <v>0.5</v>
      </c>
      <c r="M59" s="265">
        <v>1</v>
      </c>
      <c r="N59" s="43">
        <f t="shared" si="4"/>
        <v>1.5</v>
      </c>
      <c r="O59" s="94">
        <f t="shared" si="5"/>
        <v>2.5</v>
      </c>
      <c r="P59" s="13"/>
      <c r="Q59" s="16"/>
      <c r="R59" s="25"/>
    </row>
    <row r="60" spans="1:18" ht="13.5">
      <c r="A60" s="12"/>
      <c r="B60" s="15" t="s">
        <v>173</v>
      </c>
      <c r="C60" s="37"/>
      <c r="D60" s="37"/>
      <c r="E60" s="211"/>
      <c r="F60" s="211">
        <f t="shared" si="6"/>
        <v>0.2</v>
      </c>
      <c r="G60" s="43"/>
      <c r="H60" s="102"/>
      <c r="I60" s="15"/>
      <c r="J60" s="28"/>
      <c r="K60" s="37">
        <v>1</v>
      </c>
      <c r="L60" s="37">
        <v>0.4</v>
      </c>
      <c r="M60" s="265">
        <v>1</v>
      </c>
      <c r="N60" s="43">
        <f t="shared" si="4"/>
        <v>1.4</v>
      </c>
      <c r="O60" s="94">
        <f t="shared" si="5"/>
        <v>2.4</v>
      </c>
      <c r="P60" s="13"/>
      <c r="Q60" s="16"/>
      <c r="R60" s="25"/>
    </row>
    <row r="61" spans="1:18" ht="13.5">
      <c r="A61" s="12"/>
      <c r="B61" s="15" t="s">
        <v>174</v>
      </c>
      <c r="C61" s="37"/>
      <c r="D61" s="37"/>
      <c r="E61" s="211"/>
      <c r="F61" s="211">
        <f t="shared" si="6"/>
        <v>0.06</v>
      </c>
      <c r="G61" s="43"/>
      <c r="H61" s="102"/>
      <c r="I61" s="15"/>
      <c r="J61" s="28"/>
      <c r="K61" s="37">
        <v>0.3</v>
      </c>
      <c r="L61" s="37">
        <v>0.5</v>
      </c>
      <c r="M61" s="265">
        <v>1</v>
      </c>
      <c r="N61" s="43">
        <f t="shared" si="4"/>
        <v>1.5</v>
      </c>
      <c r="O61" s="94">
        <f t="shared" si="5"/>
        <v>1.8</v>
      </c>
      <c r="P61" s="13"/>
      <c r="Q61" s="16"/>
      <c r="R61" s="25"/>
    </row>
    <row r="62" spans="1:18" ht="13.5">
      <c r="A62" s="12"/>
      <c r="B62" s="15" t="s">
        <v>175</v>
      </c>
      <c r="C62" s="37"/>
      <c r="D62" s="37"/>
      <c r="E62" s="211"/>
      <c r="F62" s="211">
        <f t="shared" si="6"/>
        <v>0.04</v>
      </c>
      <c r="G62" s="43"/>
      <c r="H62" s="102"/>
      <c r="I62" s="15"/>
      <c r="J62" s="28"/>
      <c r="K62" s="37">
        <v>0.2</v>
      </c>
      <c r="L62" s="37">
        <v>1</v>
      </c>
      <c r="M62" s="265">
        <v>1.5</v>
      </c>
      <c r="N62" s="43">
        <f>L62+M62</f>
        <v>2.5</v>
      </c>
      <c r="O62" s="94">
        <f>K62+N62</f>
        <v>2.7</v>
      </c>
      <c r="P62" s="13"/>
      <c r="Q62" s="16"/>
      <c r="R62" s="25"/>
    </row>
    <row r="63" spans="1:18" ht="13.5">
      <c r="A63" s="12"/>
      <c r="B63" s="15" t="s">
        <v>166</v>
      </c>
      <c r="C63" s="37"/>
      <c r="D63" s="37"/>
      <c r="E63" s="211"/>
      <c r="F63" s="211">
        <f t="shared" si="6"/>
        <v>0</v>
      </c>
      <c r="G63" s="43"/>
      <c r="H63" s="102"/>
      <c r="I63" s="15"/>
      <c r="J63" s="28"/>
      <c r="K63" s="37">
        <v>0</v>
      </c>
      <c r="L63" s="37">
        <v>1</v>
      </c>
      <c r="M63" s="265">
        <v>2.5</v>
      </c>
      <c r="N63" s="43">
        <f t="shared" si="4"/>
        <v>3.5</v>
      </c>
      <c r="O63" s="94">
        <f t="shared" si="5"/>
        <v>3.5</v>
      </c>
      <c r="P63" s="13"/>
      <c r="Q63" s="16"/>
      <c r="R63" s="25"/>
    </row>
    <row r="64" spans="1:18" ht="13.5">
      <c r="A64" s="12"/>
      <c r="B64" s="29" t="s">
        <v>49</v>
      </c>
      <c r="C64" s="46"/>
      <c r="D64" s="47"/>
      <c r="E64" s="47"/>
      <c r="F64" s="47">
        <f>SUM(F52:F63)</f>
        <v>1.7</v>
      </c>
      <c r="G64" s="47"/>
      <c r="H64" s="47"/>
      <c r="I64" s="38"/>
      <c r="J64" s="12"/>
      <c r="K64" s="38">
        <f>SUM(K52:K63)</f>
        <v>8.5</v>
      </c>
      <c r="L64" s="38">
        <f>SUM(L52:L63)</f>
        <v>8.5</v>
      </c>
      <c r="M64" s="38">
        <f>SUM(M52:M63)</f>
        <v>12</v>
      </c>
      <c r="N64" s="39">
        <f>SUM(N52:N63)</f>
        <v>20.5</v>
      </c>
      <c r="O64" s="103">
        <f>SUM(O52:O63)</f>
        <v>29</v>
      </c>
      <c r="P64" s="13"/>
      <c r="Q64" s="16"/>
      <c r="R64" s="25"/>
    </row>
    <row r="65" spans="1:18" ht="13.5">
      <c r="A65" s="12"/>
      <c r="B65" s="29"/>
      <c r="C65" s="29"/>
      <c r="D65" s="92"/>
      <c r="E65" s="92"/>
      <c r="F65" s="92"/>
      <c r="G65" s="92"/>
      <c r="H65" s="92"/>
      <c r="I65" s="38"/>
      <c r="J65" s="12"/>
      <c r="K65" s="12"/>
      <c r="L65" s="12"/>
      <c r="M65" s="12"/>
      <c r="N65" s="103"/>
      <c r="O65" s="12"/>
      <c r="P65" s="13"/>
      <c r="Q65" s="16"/>
      <c r="R65" s="25"/>
    </row>
    <row r="66" spans="1:18" ht="13.5">
      <c r="A66" s="12"/>
      <c r="B66" s="29"/>
      <c r="C66" s="29"/>
      <c r="D66" s="92"/>
      <c r="E66" s="92"/>
      <c r="F66" s="92"/>
      <c r="G66" s="92"/>
      <c r="H66" s="92"/>
      <c r="I66" s="38"/>
      <c r="J66" s="12"/>
      <c r="K66" s="12"/>
      <c r="L66" s="12"/>
      <c r="M66" s="12"/>
      <c r="N66" s="103"/>
      <c r="O66" s="12"/>
      <c r="P66" s="13"/>
      <c r="Q66" s="16"/>
      <c r="R66" s="25"/>
    </row>
    <row r="67" spans="1:18" ht="13.5">
      <c r="A67" s="12"/>
      <c r="B67" s="29"/>
      <c r="C67" s="29"/>
      <c r="D67" s="92"/>
      <c r="E67" s="92"/>
      <c r="F67" s="92"/>
      <c r="G67" s="92"/>
      <c r="H67" s="92"/>
      <c r="I67" s="38"/>
      <c r="J67" s="12"/>
      <c r="K67" s="12"/>
      <c r="L67" s="12"/>
      <c r="M67" s="12"/>
      <c r="N67" s="103"/>
      <c r="O67" s="12"/>
      <c r="P67" s="13"/>
      <c r="Q67" s="16"/>
      <c r="R67" s="25"/>
    </row>
    <row r="68" spans="1:18" ht="13.5">
      <c r="A68" s="12"/>
      <c r="B68" s="29"/>
      <c r="C68" s="29"/>
      <c r="D68" s="92"/>
      <c r="E68" s="92"/>
      <c r="F68" s="92"/>
      <c r="G68" s="92"/>
      <c r="H68" s="92"/>
      <c r="I68" s="38"/>
      <c r="J68" s="12"/>
      <c r="K68" s="12"/>
      <c r="L68" s="12"/>
      <c r="M68" s="12"/>
      <c r="N68" s="103"/>
      <c r="O68" s="12"/>
      <c r="P68" s="13"/>
      <c r="Q68" s="16"/>
      <c r="R68" s="25"/>
    </row>
    <row r="69" spans="1:18" ht="13.5">
      <c r="A69" s="12"/>
      <c r="B69" s="29"/>
      <c r="C69" s="29"/>
      <c r="D69" s="92"/>
      <c r="E69" s="92"/>
      <c r="F69" s="92"/>
      <c r="G69" s="92"/>
      <c r="H69" s="92"/>
      <c r="I69" s="38"/>
      <c r="J69" s="12"/>
      <c r="K69" s="12"/>
      <c r="L69" s="12"/>
      <c r="M69" s="12"/>
      <c r="N69" s="103"/>
      <c r="O69" s="12"/>
      <c r="P69" s="13"/>
      <c r="Q69" s="16"/>
      <c r="R69" s="25"/>
    </row>
    <row r="70" spans="1:18" ht="13.5">
      <c r="A70" s="12"/>
      <c r="B70" s="29"/>
      <c r="C70" s="29"/>
      <c r="D70" s="92"/>
      <c r="E70" s="92"/>
      <c r="F70" s="92"/>
      <c r="G70" s="92"/>
      <c r="H70" s="92"/>
      <c r="I70" s="38"/>
      <c r="J70" s="12"/>
      <c r="K70" s="12"/>
      <c r="L70" s="12"/>
      <c r="M70" s="12"/>
      <c r="N70" s="103"/>
      <c r="O70" s="12"/>
      <c r="P70" s="13"/>
      <c r="Q70" s="16"/>
      <c r="R70" s="25"/>
    </row>
    <row r="71" spans="1:18" ht="13.5">
      <c r="A71" s="12"/>
      <c r="B71" s="29"/>
      <c r="C71" s="29"/>
      <c r="D71" s="92"/>
      <c r="E71" s="92"/>
      <c r="F71" s="92"/>
      <c r="G71" s="92"/>
      <c r="H71" s="92"/>
      <c r="I71" s="38"/>
      <c r="J71" s="12"/>
      <c r="K71" s="12"/>
      <c r="L71" s="12"/>
      <c r="M71" s="12"/>
      <c r="N71" s="103"/>
      <c r="O71" s="12"/>
      <c r="P71" s="13"/>
      <c r="Q71" s="16"/>
      <c r="R71" s="25"/>
    </row>
    <row r="72" spans="1:18" ht="13.5">
      <c r="A72" s="52">
        <v>4</v>
      </c>
      <c r="B72" s="268" t="s">
        <v>185</v>
      </c>
      <c r="C72" s="29"/>
      <c r="D72" s="92"/>
      <c r="E72" s="92"/>
      <c r="F72" s="92"/>
      <c r="G72" s="92"/>
      <c r="H72" s="92"/>
      <c r="I72" s="38"/>
      <c r="J72" s="12"/>
      <c r="K72" s="12"/>
      <c r="L72" s="12"/>
      <c r="M72" s="12"/>
      <c r="N72" s="103"/>
      <c r="O72" s="12"/>
      <c r="P72" s="13"/>
      <c r="Q72" s="16"/>
      <c r="R72" s="25"/>
    </row>
    <row r="73" spans="1:18" ht="13.5">
      <c r="A73" s="12"/>
      <c r="B73" s="24" t="s">
        <v>126</v>
      </c>
      <c r="C73" s="12"/>
      <c r="D73" s="12"/>
      <c r="E73" s="12"/>
      <c r="F73" s="12"/>
      <c r="G73" s="12"/>
      <c r="H73" s="12"/>
      <c r="I73" s="12"/>
      <c r="J73" s="12"/>
      <c r="K73" s="12"/>
      <c r="L73" s="24" t="s">
        <v>131</v>
      </c>
      <c r="M73" s="12"/>
      <c r="N73" s="12"/>
      <c r="O73" s="53" t="s">
        <v>123</v>
      </c>
      <c r="P73" s="183"/>
      <c r="Q73" s="101"/>
      <c r="R73" s="25"/>
    </row>
    <row r="74" spans="1:18" ht="13.5">
      <c r="A74" s="114"/>
      <c r="B74" s="10" t="s">
        <v>74</v>
      </c>
      <c r="C74" s="10" t="s">
        <v>35</v>
      </c>
      <c r="D74" s="10" t="s">
        <v>36</v>
      </c>
      <c r="E74" s="10" t="s">
        <v>8</v>
      </c>
      <c r="F74" s="10" t="s">
        <v>9</v>
      </c>
      <c r="G74" s="10" t="s">
        <v>37</v>
      </c>
      <c r="H74" s="10" t="s">
        <v>38</v>
      </c>
      <c r="I74" s="218" t="s">
        <v>39</v>
      </c>
      <c r="J74" s="218" t="s">
        <v>40</v>
      </c>
      <c r="K74" s="32"/>
      <c r="L74" s="11" t="s">
        <v>31</v>
      </c>
      <c r="M74" s="11" t="s">
        <v>28</v>
      </c>
      <c r="N74" s="199" t="s">
        <v>29</v>
      </c>
      <c r="O74" s="200" t="s">
        <v>119</v>
      </c>
      <c r="P74" s="180" t="s">
        <v>187</v>
      </c>
      <c r="Q74" s="180" t="s">
        <v>120</v>
      </c>
      <c r="R74" s="179" t="s">
        <v>121</v>
      </c>
    </row>
    <row r="75" spans="1:18" ht="13.5">
      <c r="A75" s="53" t="s">
        <v>109</v>
      </c>
      <c r="B75" s="34" t="s">
        <v>42</v>
      </c>
      <c r="C75" s="58">
        <v>0</v>
      </c>
      <c r="D75" s="58"/>
      <c r="E75" s="59">
        <v>0</v>
      </c>
      <c r="F75" s="58">
        <v>0</v>
      </c>
      <c r="G75" s="60">
        <v>0</v>
      </c>
      <c r="H75" s="61">
        <v>0</v>
      </c>
      <c r="I75" s="219">
        <v>0</v>
      </c>
      <c r="J75" s="219">
        <v>0</v>
      </c>
      <c r="K75" s="32"/>
      <c r="L75" s="35">
        <f aca="true" t="shared" si="7" ref="L75:L80">F75*10</f>
        <v>0</v>
      </c>
      <c r="M75" s="35">
        <f>L75*C96</f>
        <v>0</v>
      </c>
      <c r="N75" s="201">
        <f aca="true" t="shared" si="8" ref="N75:N80">L75+M75</f>
        <v>0</v>
      </c>
      <c r="O75" s="202"/>
      <c r="P75" s="195"/>
      <c r="Q75" s="196"/>
      <c r="R75" s="197"/>
    </row>
    <row r="76" spans="1:18" ht="13.5">
      <c r="A76" s="53" t="s">
        <v>110</v>
      </c>
      <c r="B76" s="216" t="s">
        <v>176</v>
      </c>
      <c r="C76" s="57">
        <v>282</v>
      </c>
      <c r="D76" s="57">
        <v>48</v>
      </c>
      <c r="E76" s="62">
        <f>C76/D76</f>
        <v>5.875</v>
      </c>
      <c r="F76" s="57">
        <v>0.2</v>
      </c>
      <c r="G76" s="73">
        <f>E76*F76</f>
        <v>1.175</v>
      </c>
      <c r="H76" s="64">
        <v>1.18</v>
      </c>
      <c r="I76" s="220">
        <v>0</v>
      </c>
      <c r="J76" s="220">
        <v>0</v>
      </c>
      <c r="K76" s="32"/>
      <c r="L76" s="26">
        <f t="shared" si="7"/>
        <v>2</v>
      </c>
      <c r="M76" s="26">
        <f>L76*O9</f>
        <v>2</v>
      </c>
      <c r="N76" s="224">
        <f t="shared" si="8"/>
        <v>4</v>
      </c>
      <c r="O76" s="225" t="s">
        <v>143</v>
      </c>
      <c r="P76" s="27">
        <v>2</v>
      </c>
      <c r="Q76" s="217">
        <v>1</v>
      </c>
      <c r="R76" s="163">
        <f>G76*10</f>
        <v>11.75</v>
      </c>
    </row>
    <row r="77" spans="1:18" ht="13.5">
      <c r="A77" s="12"/>
      <c r="B77" s="74" t="s">
        <v>177</v>
      </c>
      <c r="C77" s="57">
        <v>282</v>
      </c>
      <c r="D77" s="57">
        <v>15</v>
      </c>
      <c r="E77" s="62">
        <f>C77/D77</f>
        <v>18.8</v>
      </c>
      <c r="F77" s="57">
        <v>0.1</v>
      </c>
      <c r="G77" s="73">
        <f>E77*F77</f>
        <v>1.8800000000000001</v>
      </c>
      <c r="H77" s="64">
        <v>1.88</v>
      </c>
      <c r="I77" s="220">
        <v>0</v>
      </c>
      <c r="J77" s="220">
        <v>0</v>
      </c>
      <c r="K77" s="36"/>
      <c r="L77" s="26">
        <f t="shared" si="7"/>
        <v>1</v>
      </c>
      <c r="M77" s="26">
        <f>L77*O9</f>
        <v>1</v>
      </c>
      <c r="N77" s="224">
        <f t="shared" si="8"/>
        <v>2</v>
      </c>
      <c r="O77" s="226" t="s">
        <v>144</v>
      </c>
      <c r="P77" s="27">
        <v>1</v>
      </c>
      <c r="Q77" s="217">
        <v>1</v>
      </c>
      <c r="R77" s="163">
        <f>G77*10</f>
        <v>18.8</v>
      </c>
    </row>
    <row r="78" spans="1:18" ht="13.5">
      <c r="A78" s="12"/>
      <c r="B78" s="74" t="s">
        <v>146</v>
      </c>
      <c r="C78" s="57">
        <v>0</v>
      </c>
      <c r="D78" s="57">
        <v>0</v>
      </c>
      <c r="E78" s="62">
        <v>0</v>
      </c>
      <c r="F78" s="65">
        <v>0</v>
      </c>
      <c r="G78" s="73">
        <f>E78*F78</f>
        <v>0</v>
      </c>
      <c r="H78" s="64">
        <v>0</v>
      </c>
      <c r="I78" s="220">
        <v>0</v>
      </c>
      <c r="J78" s="220">
        <v>0</v>
      </c>
      <c r="K78" s="164"/>
      <c r="L78" s="26">
        <f t="shared" si="7"/>
        <v>0</v>
      </c>
      <c r="M78" s="26">
        <f>L78*O9</f>
        <v>0</v>
      </c>
      <c r="N78" s="224">
        <f t="shared" si="8"/>
        <v>0</v>
      </c>
      <c r="O78" s="226"/>
      <c r="P78" s="27"/>
      <c r="Q78" s="217"/>
      <c r="R78" s="163"/>
    </row>
    <row r="79" spans="1:18" ht="13.5">
      <c r="A79" s="12"/>
      <c r="B79" s="165" t="s">
        <v>43</v>
      </c>
      <c r="C79" s="166">
        <v>0</v>
      </c>
      <c r="D79" s="166">
        <v>0</v>
      </c>
      <c r="E79" s="167">
        <v>0</v>
      </c>
      <c r="F79" s="168">
        <v>0</v>
      </c>
      <c r="G79" s="169">
        <f>E79*F79</f>
        <v>0</v>
      </c>
      <c r="H79" s="166">
        <v>0</v>
      </c>
      <c r="I79" s="221">
        <v>0</v>
      </c>
      <c r="J79" s="221">
        <v>0</v>
      </c>
      <c r="K79" s="170"/>
      <c r="L79" s="171">
        <f t="shared" si="7"/>
        <v>0</v>
      </c>
      <c r="M79" s="26">
        <f>L79*O9</f>
        <v>0</v>
      </c>
      <c r="N79" s="171">
        <f t="shared" si="8"/>
        <v>0</v>
      </c>
      <c r="O79" s="203"/>
      <c r="P79" s="198"/>
      <c r="Q79" s="94"/>
      <c r="R79" s="15"/>
    </row>
    <row r="80" spans="1:18" ht="13.5">
      <c r="A80" s="12"/>
      <c r="B80" s="74" t="s">
        <v>44</v>
      </c>
      <c r="C80" s="57">
        <v>0</v>
      </c>
      <c r="D80" s="57">
        <v>0</v>
      </c>
      <c r="E80" s="63">
        <v>0</v>
      </c>
      <c r="F80" s="75">
        <v>0</v>
      </c>
      <c r="G80" s="73">
        <f>E80*F80</f>
        <v>0</v>
      </c>
      <c r="H80" s="57">
        <v>0</v>
      </c>
      <c r="I80" s="216">
        <v>0</v>
      </c>
      <c r="J80" s="216">
        <v>0</v>
      </c>
      <c r="K80" s="36"/>
      <c r="L80" s="26">
        <f t="shared" si="7"/>
        <v>0</v>
      </c>
      <c r="M80" s="26">
        <f>L80*O9</f>
        <v>0</v>
      </c>
      <c r="N80" s="26">
        <f t="shared" si="8"/>
        <v>0</v>
      </c>
      <c r="O80" s="203"/>
      <c r="P80" s="198"/>
      <c r="Q80" s="198"/>
      <c r="R80" s="15"/>
    </row>
    <row r="81" spans="1:18" ht="13.5">
      <c r="A81" s="12"/>
      <c r="B81" s="50" t="s">
        <v>45</v>
      </c>
      <c r="C81" s="16"/>
      <c r="D81" s="16"/>
      <c r="E81" s="16"/>
      <c r="F81" s="38">
        <f>SUM(F76:F80)</f>
        <v>0.30000000000000004</v>
      </c>
      <c r="G81" s="39">
        <f>SUM(G76:G80)</f>
        <v>3.055</v>
      </c>
      <c r="H81" s="38">
        <f>SUM(H76:H80)</f>
        <v>3.0599999999999996</v>
      </c>
      <c r="I81" s="38">
        <f>SUM(I76:I80)</f>
        <v>0</v>
      </c>
      <c r="J81" s="51">
        <f>SUM(J76:J80)</f>
        <v>0</v>
      </c>
      <c r="K81" s="12"/>
      <c r="L81" s="236">
        <f>SUM(L76:L80)</f>
        <v>3</v>
      </c>
      <c r="M81" s="237">
        <f>L81*O9</f>
        <v>3</v>
      </c>
      <c r="N81" s="236">
        <f>SUM(N76:N80)</f>
        <v>6</v>
      </c>
      <c r="O81" s="182"/>
      <c r="P81" s="183"/>
      <c r="Q81" s="105"/>
      <c r="R81" s="16"/>
    </row>
    <row r="82" spans="1:18" ht="13.5">
      <c r="A82" s="53" t="s">
        <v>122</v>
      </c>
      <c r="B82" s="41" t="s">
        <v>47</v>
      </c>
      <c r="C82" s="57">
        <v>282</v>
      </c>
      <c r="D82" s="57">
        <v>4</v>
      </c>
      <c r="E82" s="62">
        <f>C82/D82</f>
        <v>70.5</v>
      </c>
      <c r="F82" s="65">
        <v>0.04</v>
      </c>
      <c r="G82" s="73">
        <f>E82*F82</f>
        <v>2.82</v>
      </c>
      <c r="H82" s="57">
        <v>2.82</v>
      </c>
      <c r="I82" s="216">
        <v>0</v>
      </c>
      <c r="J82" s="216">
        <v>0</v>
      </c>
      <c r="K82" s="36"/>
      <c r="L82" s="26">
        <f>F82*10</f>
        <v>0.4</v>
      </c>
      <c r="M82" s="26">
        <f>L82*O9</f>
        <v>0.4</v>
      </c>
      <c r="N82" s="26">
        <f>L82+M82</f>
        <v>0.8</v>
      </c>
      <c r="O82" s="204" t="s">
        <v>124</v>
      </c>
      <c r="P82" s="37"/>
      <c r="Q82" s="175"/>
      <c r="R82" s="163">
        <f>G82*10</f>
        <v>28.2</v>
      </c>
    </row>
    <row r="83" spans="1:18" ht="13.5">
      <c r="A83" s="93"/>
      <c r="B83" s="16" t="s">
        <v>186</v>
      </c>
      <c r="C83" s="97"/>
      <c r="D83" s="97"/>
      <c r="E83" s="98"/>
      <c r="F83" s="39">
        <f>(G83*F82)/G82</f>
        <v>0.014184397163120569</v>
      </c>
      <c r="G83" s="150">
        <f>C10</f>
        <v>1</v>
      </c>
      <c r="H83" s="24">
        <v>1</v>
      </c>
      <c r="I83" s="24">
        <v>0</v>
      </c>
      <c r="J83" s="16">
        <v>0</v>
      </c>
      <c r="K83" s="12"/>
      <c r="L83" s="238">
        <f>F83*10</f>
        <v>0.14184397163120568</v>
      </c>
      <c r="M83" s="238">
        <f>C96*L83</f>
        <v>0.14184397163120568</v>
      </c>
      <c r="N83" s="238">
        <f>L83+M83</f>
        <v>0.28368794326241137</v>
      </c>
      <c r="O83" s="105"/>
      <c r="P83" s="187"/>
      <c r="Q83" s="188"/>
      <c r="R83" s="239">
        <f>G83*10</f>
        <v>10</v>
      </c>
    </row>
    <row r="84" spans="1:18" ht="13.5">
      <c r="A84" s="93"/>
      <c r="B84" s="16" t="s">
        <v>49</v>
      </c>
      <c r="C84" s="110"/>
      <c r="D84" s="110"/>
      <c r="E84" s="172"/>
      <c r="F84" s="39">
        <f>F81+F82+F83</f>
        <v>0.3541843971631206</v>
      </c>
      <c r="G84" s="39">
        <f>G81+G82+G83</f>
        <v>6.875</v>
      </c>
      <c r="H84" s="39">
        <f>H81+H82+H83</f>
        <v>6.879999999999999</v>
      </c>
      <c r="I84" s="39">
        <f>I81+I82+I83</f>
        <v>0</v>
      </c>
      <c r="J84" s="150">
        <f>J81+J82+J83</f>
        <v>0</v>
      </c>
      <c r="K84" s="105"/>
      <c r="L84" s="39">
        <f>SUM(L81:L83)</f>
        <v>3.541843971631206</v>
      </c>
      <c r="M84" s="39">
        <f>SUM(M81:M83)</f>
        <v>3.541843971631206</v>
      </c>
      <c r="N84" s="39">
        <f>SUM(N81:N83)</f>
        <v>7.083687943262412</v>
      </c>
      <c r="O84" s="105"/>
      <c r="P84" s="187"/>
      <c r="Q84" s="188"/>
      <c r="R84" s="240">
        <f>G84*10</f>
        <v>68.75</v>
      </c>
    </row>
    <row r="85" spans="1:18" ht="13.5">
      <c r="A85" s="105"/>
      <c r="B85" s="183"/>
      <c r="C85" s="104"/>
      <c r="D85" s="104"/>
      <c r="E85" s="176"/>
      <c r="F85" s="176"/>
      <c r="G85" s="149"/>
      <c r="H85" s="110"/>
      <c r="I85" s="110"/>
      <c r="J85" s="110"/>
      <c r="K85" s="105"/>
      <c r="L85" s="106"/>
      <c r="M85" s="106"/>
      <c r="N85" s="106"/>
      <c r="O85" s="105"/>
      <c r="P85" s="187"/>
      <c r="Q85" s="188"/>
      <c r="R85" s="12"/>
    </row>
    <row r="86" spans="1:18" ht="13.5">
      <c r="A86" s="105"/>
      <c r="B86" s="104"/>
      <c r="C86" s="176"/>
      <c r="D86" s="205"/>
      <c r="E86" s="205"/>
      <c r="F86" s="176"/>
      <c r="G86" s="134"/>
      <c r="H86" s="106"/>
      <c r="I86" s="106"/>
      <c r="J86" s="106"/>
      <c r="K86" s="105"/>
      <c r="L86" s="134"/>
      <c r="M86" s="134"/>
      <c r="N86" s="134"/>
      <c r="O86" s="105"/>
      <c r="P86" s="105"/>
      <c r="Q86" s="186"/>
      <c r="R86" s="12"/>
    </row>
    <row r="87" spans="1:18" ht="13.5">
      <c r="A87" s="105"/>
      <c r="B87" s="101"/>
      <c r="C87" s="176"/>
      <c r="D87" s="176"/>
      <c r="E87" s="206"/>
      <c r="F87" s="178"/>
      <c r="G87" s="149"/>
      <c r="H87" s="110"/>
      <c r="I87" s="110"/>
      <c r="J87" s="110"/>
      <c r="K87" s="105"/>
      <c r="L87" s="106"/>
      <c r="M87" s="106"/>
      <c r="N87" s="106"/>
      <c r="O87" s="105"/>
      <c r="P87" s="101"/>
      <c r="Q87" s="106"/>
      <c r="R87" s="12"/>
    </row>
    <row r="88" spans="1:18" ht="13.5">
      <c r="A88" s="105"/>
      <c r="B88" s="101"/>
      <c r="C88" s="176"/>
      <c r="D88" s="176"/>
      <c r="E88" s="206"/>
      <c r="F88" s="178"/>
      <c r="G88" s="174"/>
      <c r="H88" s="106"/>
      <c r="I88" s="106"/>
      <c r="J88" s="106"/>
      <c r="K88" s="105"/>
      <c r="L88" s="134"/>
      <c r="M88" s="134"/>
      <c r="N88" s="134"/>
      <c r="O88" s="105"/>
      <c r="P88" s="101"/>
      <c r="Q88" s="183"/>
      <c r="R88" s="12"/>
    </row>
    <row r="89" spans="1:18" ht="13.5">
      <c r="A89" s="105"/>
      <c r="B89" s="101"/>
      <c r="C89" s="176"/>
      <c r="D89" s="176"/>
      <c r="E89" s="206"/>
      <c r="F89" s="178"/>
      <c r="G89" s="150"/>
      <c r="H89" s="38"/>
      <c r="I89" s="38"/>
      <c r="J89" s="38"/>
      <c r="K89" s="12"/>
      <c r="L89" s="39"/>
      <c r="M89" s="39"/>
      <c r="N89" s="39"/>
      <c r="O89" s="105"/>
      <c r="P89" s="101"/>
      <c r="Q89" s="183"/>
      <c r="R89" s="12"/>
    </row>
    <row r="90" spans="1:18" ht="13.5">
      <c r="A90" s="105"/>
      <c r="B90" s="173"/>
      <c r="C90" s="176"/>
      <c r="D90" s="104"/>
      <c r="E90" s="177"/>
      <c r="F90" s="178"/>
      <c r="G90" s="150"/>
      <c r="H90" s="38"/>
      <c r="I90" s="38"/>
      <c r="J90" s="38"/>
      <c r="K90" s="12"/>
      <c r="L90" s="39"/>
      <c r="M90" s="39"/>
      <c r="N90" s="39"/>
      <c r="O90" s="105"/>
      <c r="P90" s="104"/>
      <c r="Q90" s="139"/>
      <c r="R90" s="12"/>
    </row>
    <row r="91" spans="1:18" ht="13.5">
      <c r="A91" s="105"/>
      <c r="B91" s="173"/>
      <c r="C91" s="176"/>
      <c r="D91" s="104"/>
      <c r="E91" s="177"/>
      <c r="F91" s="178"/>
      <c r="G91" s="150"/>
      <c r="H91" s="38"/>
      <c r="I91" s="38"/>
      <c r="J91" s="38"/>
      <c r="K91" s="12"/>
      <c r="L91" s="39"/>
      <c r="M91" s="39"/>
      <c r="N91" s="39"/>
      <c r="O91" s="12"/>
      <c r="P91" s="99"/>
      <c r="Q91" s="100"/>
      <c r="R91" s="12"/>
    </row>
    <row r="92" spans="1:18" ht="13.5">
      <c r="A92" s="105"/>
      <c r="B92" s="173"/>
      <c r="C92" s="176"/>
      <c r="D92" s="104"/>
      <c r="E92" s="177"/>
      <c r="F92" s="178"/>
      <c r="G92" s="150"/>
      <c r="H92" s="38"/>
      <c r="I92" s="38"/>
      <c r="J92" s="38"/>
      <c r="K92" s="12"/>
      <c r="L92" s="39"/>
      <c r="M92" s="39"/>
      <c r="N92" s="39"/>
      <c r="O92" s="12"/>
      <c r="P92" s="99"/>
      <c r="Q92" s="100"/>
      <c r="R92" s="12"/>
    </row>
    <row r="93" spans="1:18" ht="15.75">
      <c r="A93" s="147">
        <v>5</v>
      </c>
      <c r="B93" s="270" t="s">
        <v>191</v>
      </c>
      <c r="C93" s="16"/>
      <c r="D93" s="104"/>
      <c r="E93" s="177"/>
      <c r="F93" s="178"/>
      <c r="G93" s="150"/>
      <c r="H93" s="38"/>
      <c r="I93" s="38"/>
      <c r="J93" s="38"/>
      <c r="K93" s="12"/>
      <c r="L93" s="39"/>
      <c r="M93" s="39"/>
      <c r="N93" s="39"/>
      <c r="O93" s="12"/>
      <c r="P93" s="99"/>
      <c r="Q93" s="100"/>
      <c r="R93" s="12"/>
    </row>
    <row r="94" spans="1:18" ht="13.5">
      <c r="A94" s="146" t="s">
        <v>67</v>
      </c>
      <c r="B94" s="13" t="s">
        <v>188</v>
      </c>
      <c r="C94" s="16"/>
      <c r="D94" s="104"/>
      <c r="E94" s="177"/>
      <c r="F94" s="146" t="s">
        <v>68</v>
      </c>
      <c r="G94" s="13" t="s">
        <v>189</v>
      </c>
      <c r="H94" s="12"/>
      <c r="I94" s="38"/>
      <c r="J94" s="38"/>
      <c r="K94" s="12"/>
      <c r="L94" s="39"/>
      <c r="M94" s="146" t="s">
        <v>111</v>
      </c>
      <c r="N94" s="13" t="s">
        <v>190</v>
      </c>
      <c r="O94" s="12"/>
      <c r="P94" s="12"/>
      <c r="Q94" s="100"/>
      <c r="R94" s="12"/>
    </row>
    <row r="95" spans="1:18" ht="13.5">
      <c r="A95" s="12"/>
      <c r="B95" s="8" t="s">
        <v>30</v>
      </c>
      <c r="C95" s="9">
        <v>1.3</v>
      </c>
      <c r="D95" s="104"/>
      <c r="E95" s="177"/>
      <c r="F95" s="12"/>
      <c r="G95" s="157" t="s">
        <v>132</v>
      </c>
      <c r="H95" s="9">
        <f>O20</f>
        <v>62.10000000000001</v>
      </c>
      <c r="I95" s="38"/>
      <c r="J95" s="38"/>
      <c r="K95" s="12"/>
      <c r="L95" s="39"/>
      <c r="M95" s="12"/>
      <c r="N95" s="15" t="s">
        <v>58</v>
      </c>
      <c r="O95" s="44" t="s">
        <v>59</v>
      </c>
      <c r="P95" s="45">
        <f>((N20+N51+M75+M81+H102)*100)/H103</f>
        <v>66.3111111111111</v>
      </c>
      <c r="Q95" s="100"/>
      <c r="R95" s="12"/>
    </row>
    <row r="96" spans="1:18" ht="13.5">
      <c r="A96" s="12"/>
      <c r="B96" s="8" t="s">
        <v>32</v>
      </c>
      <c r="C96" s="9">
        <v>1</v>
      </c>
      <c r="D96" s="104"/>
      <c r="E96" s="177"/>
      <c r="F96" s="12"/>
      <c r="G96" s="158" t="s">
        <v>133</v>
      </c>
      <c r="H96" s="69">
        <f>O50</f>
        <v>29</v>
      </c>
      <c r="I96" s="38"/>
      <c r="J96" s="38"/>
      <c r="K96" s="12"/>
      <c r="L96" s="39"/>
      <c r="M96" s="12"/>
      <c r="N96" s="15" t="s">
        <v>61</v>
      </c>
      <c r="O96" s="44" t="s">
        <v>192</v>
      </c>
      <c r="P96" s="45">
        <f>((K20+K51)*100)/H103</f>
        <v>28.000000000000004</v>
      </c>
      <c r="Q96" s="100"/>
      <c r="R96" s="12"/>
    </row>
    <row r="97" spans="1:18" ht="13.5">
      <c r="A97" s="12"/>
      <c r="B97" s="8" t="s">
        <v>33</v>
      </c>
      <c r="C97" s="9">
        <v>25</v>
      </c>
      <c r="D97" s="104"/>
      <c r="E97" s="177"/>
      <c r="F97" s="12"/>
      <c r="G97" s="160" t="s">
        <v>134</v>
      </c>
      <c r="H97" s="69">
        <f>N81</f>
        <v>6</v>
      </c>
      <c r="I97" s="38"/>
      <c r="J97" s="38"/>
      <c r="K97" s="12"/>
      <c r="L97" s="39"/>
      <c r="M97" s="12"/>
      <c r="N97" s="15" t="s">
        <v>62</v>
      </c>
      <c r="O97" s="44" t="s">
        <v>193</v>
      </c>
      <c r="P97" s="45">
        <f>((L75+L81)*100)/H103</f>
        <v>2.6666666666666665</v>
      </c>
      <c r="Q97" s="100"/>
      <c r="R97" s="12"/>
    </row>
    <row r="98" spans="1:18" ht="13.5">
      <c r="A98" s="12"/>
      <c r="B98" s="8" t="s">
        <v>34</v>
      </c>
      <c r="C98" s="9">
        <f>C9</f>
        <v>4.5</v>
      </c>
      <c r="D98" s="104"/>
      <c r="E98" s="177"/>
      <c r="F98" s="12"/>
      <c r="G98" s="159" t="s">
        <v>135</v>
      </c>
      <c r="H98" s="69">
        <f>N82+N83</f>
        <v>1.0836879432624114</v>
      </c>
      <c r="I98" s="38"/>
      <c r="J98" s="38"/>
      <c r="K98" s="12"/>
      <c r="L98" s="39"/>
      <c r="M98" s="12"/>
      <c r="N98" s="15" t="s">
        <v>63</v>
      </c>
      <c r="O98" s="44" t="s">
        <v>194</v>
      </c>
      <c r="P98" s="45">
        <f>((L82+L83)*100)/H103</f>
        <v>0.481639085894405</v>
      </c>
      <c r="Q98" s="100"/>
      <c r="R98" s="12"/>
    </row>
    <row r="99" spans="1:18" ht="13.5">
      <c r="A99" s="16"/>
      <c r="B99" s="8" t="s">
        <v>41</v>
      </c>
      <c r="C99" s="33">
        <f>C97*C98</f>
        <v>112.5</v>
      </c>
      <c r="D99" s="104"/>
      <c r="E99" s="177"/>
      <c r="F99" s="40"/>
      <c r="G99" s="208" t="s">
        <v>46</v>
      </c>
      <c r="H99" s="69">
        <f>SUM(H95:H98)</f>
        <v>98.18368794326241</v>
      </c>
      <c r="I99" s="38"/>
      <c r="J99" s="38"/>
      <c r="K99" s="12"/>
      <c r="L99" s="39"/>
      <c r="M99" s="39"/>
      <c r="N99" s="39"/>
      <c r="O99" s="12"/>
      <c r="P99" s="99"/>
      <c r="Q99" s="100"/>
      <c r="R99" s="12"/>
    </row>
    <row r="100" spans="1:18" ht="13.5">
      <c r="A100" s="105"/>
      <c r="B100" s="173"/>
      <c r="C100" s="176"/>
      <c r="D100" s="104"/>
      <c r="E100" s="177"/>
      <c r="F100" s="12"/>
      <c r="G100" s="15" t="s">
        <v>48</v>
      </c>
      <c r="H100" s="235">
        <f>C99-H99</f>
        <v>14.316312056737587</v>
      </c>
      <c r="I100" s="38"/>
      <c r="J100" s="38"/>
      <c r="K100" s="12"/>
      <c r="L100" s="39"/>
      <c r="M100" s="39"/>
      <c r="N100" s="39"/>
      <c r="O100" s="12"/>
      <c r="P100" s="99"/>
      <c r="Q100" s="100"/>
      <c r="R100" s="12"/>
    </row>
    <row r="101" spans="1:18" ht="13.5">
      <c r="A101" s="105"/>
      <c r="B101" s="173"/>
      <c r="C101" s="176"/>
      <c r="D101" s="104"/>
      <c r="E101" s="177"/>
      <c r="F101" s="12"/>
      <c r="G101" s="15" t="s">
        <v>128</v>
      </c>
      <c r="H101" s="266">
        <v>2.32</v>
      </c>
      <c r="I101" s="38"/>
      <c r="J101" s="38"/>
      <c r="K101" s="12"/>
      <c r="L101" s="39"/>
      <c r="M101" s="39"/>
      <c r="N101" s="39"/>
      <c r="O101" s="12"/>
      <c r="P101" s="99"/>
      <c r="Q101" s="100"/>
      <c r="R101" s="12"/>
    </row>
    <row r="102" spans="1:18" ht="13.5">
      <c r="A102" s="12"/>
      <c r="B102" s="101"/>
      <c r="C102" s="97"/>
      <c r="D102" s="97"/>
      <c r="E102" s="98"/>
      <c r="F102" s="12"/>
      <c r="G102" s="15" t="s">
        <v>129</v>
      </c>
      <c r="H102" s="266">
        <v>12</v>
      </c>
      <c r="I102" s="38"/>
      <c r="J102" s="38"/>
      <c r="K102" s="12"/>
      <c r="L102" s="39"/>
      <c r="M102" s="39"/>
      <c r="N102" s="39"/>
      <c r="O102" s="12"/>
      <c r="P102" s="99"/>
      <c r="Q102" s="100"/>
      <c r="R102" s="12"/>
    </row>
    <row r="103" spans="1:18" ht="13.5">
      <c r="A103" s="12"/>
      <c r="B103" s="101"/>
      <c r="C103" s="97"/>
      <c r="D103" s="97"/>
      <c r="E103" s="98"/>
      <c r="F103" s="12"/>
      <c r="G103" s="27" t="s">
        <v>50</v>
      </c>
      <c r="H103" s="33">
        <f>SUM(H99:H100)</f>
        <v>112.5</v>
      </c>
      <c r="I103" s="38"/>
      <c r="J103" s="38"/>
      <c r="K103" s="12"/>
      <c r="L103" s="39"/>
      <c r="M103" s="39"/>
      <c r="N103" s="39"/>
      <c r="O103" s="12"/>
      <c r="P103" s="99"/>
      <c r="Q103" s="100"/>
      <c r="R103" s="12"/>
    </row>
    <row r="104" spans="1:18" ht="13.5">
      <c r="A104" s="12"/>
      <c r="B104" s="101"/>
      <c r="C104" s="97"/>
      <c r="D104" s="97"/>
      <c r="E104" s="98"/>
      <c r="F104" s="12"/>
      <c r="G104" s="46"/>
      <c r="H104" s="194"/>
      <c r="I104" s="38"/>
      <c r="J104" s="38"/>
      <c r="K104" s="12"/>
      <c r="L104" s="39"/>
      <c r="M104" s="39"/>
      <c r="N104" s="39"/>
      <c r="O104" s="12"/>
      <c r="P104" s="99"/>
      <c r="Q104" s="100"/>
      <c r="R104" s="12"/>
    </row>
    <row r="105" spans="1:18" ht="15.75">
      <c r="A105" s="52">
        <v>6</v>
      </c>
      <c r="B105" s="270" t="s">
        <v>195</v>
      </c>
      <c r="C105" s="97"/>
      <c r="D105" s="97"/>
      <c r="E105" s="98"/>
      <c r="F105" s="12"/>
      <c r="G105" s="99"/>
      <c r="H105" s="100"/>
      <c r="I105" s="38"/>
      <c r="J105" s="38"/>
      <c r="K105" s="12"/>
      <c r="L105" s="39"/>
      <c r="M105" s="39"/>
      <c r="N105" s="39"/>
      <c r="O105" s="12"/>
      <c r="P105" s="99"/>
      <c r="Q105" s="100"/>
      <c r="R105" s="12"/>
    </row>
    <row r="106" spans="1:18" ht="13.5">
      <c r="A106" s="144" t="s">
        <v>69</v>
      </c>
      <c r="B106" s="27" t="s">
        <v>130</v>
      </c>
      <c r="C106" s="8" t="s">
        <v>149</v>
      </c>
      <c r="D106" s="102" t="s">
        <v>113</v>
      </c>
      <c r="E106" s="101"/>
      <c r="F106" s="106"/>
      <c r="G106" s="134"/>
      <c r="H106" s="106"/>
      <c r="I106" s="106"/>
      <c r="J106" s="106"/>
      <c r="K106" s="105"/>
      <c r="L106" s="104"/>
      <c r="M106" s="105"/>
      <c r="N106" s="105"/>
      <c r="O106" s="182"/>
      <c r="P106" s="183"/>
      <c r="Q106" s="105"/>
      <c r="R106" s="105"/>
    </row>
    <row r="107" spans="1:18" ht="13.5">
      <c r="A107" s="133"/>
      <c r="B107" s="189" t="s">
        <v>76</v>
      </c>
      <c r="C107" s="242">
        <f>F20</f>
        <v>4.6000000000000005</v>
      </c>
      <c r="D107" s="241">
        <f>G19+H19+I19</f>
        <v>5.4</v>
      </c>
      <c r="E107" s="104"/>
      <c r="F107" s="135"/>
      <c r="G107" s="104"/>
      <c r="H107" s="104"/>
      <c r="I107" s="104"/>
      <c r="J107" s="105"/>
      <c r="K107" s="104"/>
      <c r="L107" s="104"/>
      <c r="M107" s="104"/>
      <c r="N107" s="104"/>
      <c r="O107" s="105"/>
      <c r="P107" s="101"/>
      <c r="Q107" s="184"/>
      <c r="R107" s="185"/>
    </row>
    <row r="108" spans="1:18" ht="13.5">
      <c r="A108" s="136"/>
      <c r="B108" s="190" t="s">
        <v>77</v>
      </c>
      <c r="C108" s="242">
        <f>F51</f>
        <v>1.7</v>
      </c>
      <c r="D108" s="241">
        <f>G50+H50+I50</f>
        <v>0</v>
      </c>
      <c r="E108" s="137"/>
      <c r="F108" s="109"/>
      <c r="G108" s="138"/>
      <c r="H108" s="110"/>
      <c r="I108" s="110"/>
      <c r="J108" s="105"/>
      <c r="K108" s="106"/>
      <c r="L108" s="106"/>
      <c r="M108" s="106"/>
      <c r="N108" s="139"/>
      <c r="O108" s="105"/>
      <c r="P108" s="101"/>
      <c r="Q108" s="184"/>
      <c r="R108" s="185"/>
    </row>
    <row r="109" spans="1:18" ht="13.5">
      <c r="A109" s="105"/>
      <c r="B109" s="191" t="s">
        <v>78</v>
      </c>
      <c r="C109" s="95">
        <f>H81+I81+J81</f>
        <v>3.0599999999999996</v>
      </c>
      <c r="D109" s="209">
        <f>H81+I81+J81</f>
        <v>3.0599999999999996</v>
      </c>
      <c r="E109" s="137"/>
      <c r="F109" s="109"/>
      <c r="G109" s="138"/>
      <c r="H109" s="110"/>
      <c r="I109" s="110"/>
      <c r="J109" s="105"/>
      <c r="K109" s="106"/>
      <c r="L109" s="106"/>
      <c r="M109" s="106"/>
      <c r="N109" s="139"/>
      <c r="O109" s="105"/>
      <c r="P109" s="101"/>
      <c r="Q109" s="184"/>
      <c r="R109" s="185"/>
    </row>
    <row r="110" spans="1:18" ht="13.5">
      <c r="A110" s="105"/>
      <c r="B110" s="192" t="s">
        <v>79</v>
      </c>
      <c r="C110" s="95">
        <f>H82+I82+J82+H83+I83+J83</f>
        <v>3.82</v>
      </c>
      <c r="D110" s="209">
        <f>H82+I82+J82</f>
        <v>2.82</v>
      </c>
      <c r="E110" s="106"/>
      <c r="F110" s="104"/>
      <c r="G110" s="104"/>
      <c r="H110" s="104"/>
      <c r="I110" s="104"/>
      <c r="J110" s="105"/>
      <c r="K110" s="101"/>
      <c r="L110" s="101"/>
      <c r="M110" s="101"/>
      <c r="N110" s="139"/>
      <c r="O110" s="105"/>
      <c r="P110" s="101"/>
      <c r="Q110" s="184"/>
      <c r="R110" s="185"/>
    </row>
    <row r="111" spans="1:18" ht="13.5">
      <c r="A111" s="105"/>
      <c r="B111" s="193" t="s">
        <v>81</v>
      </c>
      <c r="C111" s="243">
        <f>SUM(C107:C110)</f>
        <v>13.18</v>
      </c>
      <c r="D111" s="244">
        <f>SUM(D107:D110)</f>
        <v>11.280000000000001</v>
      </c>
      <c r="E111" s="106"/>
      <c r="F111" s="104"/>
      <c r="G111" s="104"/>
      <c r="H111" s="104"/>
      <c r="I111" s="104"/>
      <c r="J111" s="105"/>
      <c r="K111" s="101"/>
      <c r="L111" s="101"/>
      <c r="M111" s="101"/>
      <c r="N111" s="139"/>
      <c r="O111" s="12"/>
      <c r="P111" s="12"/>
      <c r="Q111" s="12"/>
      <c r="R111" s="12"/>
    </row>
    <row r="112" spans="1:18" ht="13.5">
      <c r="A112" s="93"/>
      <c r="B112" s="29"/>
      <c r="C112" s="29"/>
      <c r="D112" s="92"/>
      <c r="E112" s="92"/>
      <c r="F112" s="92"/>
      <c r="G112" s="92"/>
      <c r="H112" s="38"/>
      <c r="I112" s="16"/>
      <c r="J112" s="12"/>
      <c r="K112" s="12"/>
      <c r="L112" s="12"/>
      <c r="M112" s="12"/>
      <c r="N112" s="12"/>
      <c r="O112" s="12"/>
      <c r="P112" s="31"/>
      <c r="Q112" s="141"/>
      <c r="R112" s="12"/>
    </row>
    <row r="113" spans="1:18" ht="13.5">
      <c r="A113" s="12"/>
      <c r="B113" s="29"/>
      <c r="C113" s="29"/>
      <c r="D113" s="30"/>
      <c r="E113" s="29"/>
      <c r="F113" s="29"/>
      <c r="G113" s="29"/>
      <c r="H113" s="16"/>
      <c r="I113" s="16"/>
      <c r="J113" s="12"/>
      <c r="K113" s="12"/>
      <c r="L113" s="12"/>
      <c r="M113" s="12"/>
      <c r="N113" s="12"/>
      <c r="O113" s="12"/>
      <c r="P113" s="31"/>
      <c r="Q113" s="142"/>
      <c r="R113" s="12"/>
    </row>
    <row r="114" spans="1:18" ht="11.25" customHeight="1">
      <c r="A114" s="143" t="s">
        <v>70</v>
      </c>
      <c r="B114" s="13" t="s">
        <v>112</v>
      </c>
      <c r="C114" s="20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ht="14.25" customHeight="1">
      <c r="A115" s="1" t="s">
        <v>0</v>
      </c>
      <c r="B115" s="1" t="s">
        <v>1</v>
      </c>
      <c r="C115" s="2" t="s">
        <v>2</v>
      </c>
      <c r="D115" s="1" t="s">
        <v>3</v>
      </c>
      <c r="E115" s="1" t="s">
        <v>4</v>
      </c>
      <c r="F115" s="1" t="s">
        <v>5</v>
      </c>
      <c r="G115" s="3" t="s">
        <v>6</v>
      </c>
      <c r="H115" s="3" t="s">
        <v>7</v>
      </c>
      <c r="I115" s="4" t="s">
        <v>8</v>
      </c>
      <c r="J115" s="4" t="s">
        <v>9</v>
      </c>
      <c r="K115" s="5" t="s">
        <v>10</v>
      </c>
      <c r="L115" s="5" t="s">
        <v>11</v>
      </c>
      <c r="M115" s="1" t="s">
        <v>12</v>
      </c>
      <c r="N115" s="1" t="s">
        <v>13</v>
      </c>
      <c r="O115" s="3" t="s">
        <v>14</v>
      </c>
      <c r="P115" s="4" t="s">
        <v>15</v>
      </c>
      <c r="Q115" s="5" t="s">
        <v>16</v>
      </c>
      <c r="R115" s="1" t="s">
        <v>17</v>
      </c>
    </row>
    <row r="116" spans="1:18" ht="12" customHeight="1">
      <c r="A116" s="54" t="s">
        <v>197</v>
      </c>
      <c r="B116" s="55" t="s">
        <v>199</v>
      </c>
      <c r="C116" s="56">
        <v>2</v>
      </c>
      <c r="D116" s="55"/>
      <c r="E116" s="212">
        <v>282</v>
      </c>
      <c r="F116" s="213" t="s">
        <v>142</v>
      </c>
      <c r="G116" s="80">
        <f>C19</f>
        <v>2</v>
      </c>
      <c r="H116" s="82">
        <f>D20</f>
        <v>2.3000000000000003</v>
      </c>
      <c r="I116" s="81">
        <f>G83/J116</f>
        <v>2.8233880656788144</v>
      </c>
      <c r="J116" s="82">
        <f>F75+F84</f>
        <v>0.3541843971631206</v>
      </c>
      <c r="K116" s="80">
        <f>C50+C70</f>
        <v>2</v>
      </c>
      <c r="L116" s="82">
        <f>D51</f>
        <v>0.85</v>
      </c>
      <c r="M116" s="55" t="s">
        <v>200</v>
      </c>
      <c r="N116" s="55" t="s">
        <v>201</v>
      </c>
      <c r="O116" s="80">
        <f>G116*H116</f>
        <v>4.6000000000000005</v>
      </c>
      <c r="P116" s="82">
        <f>J117</f>
        <v>6.879999999999999</v>
      </c>
      <c r="Q116" s="80">
        <f>K116*L116</f>
        <v>1.7</v>
      </c>
      <c r="R116" s="83">
        <f>O116+P116+Q116</f>
        <v>13.18</v>
      </c>
    </row>
    <row r="117" spans="1:18" ht="14.25" customHeight="1">
      <c r="A117" s="72"/>
      <c r="B117" s="71" t="s">
        <v>71</v>
      </c>
      <c r="C117" s="77">
        <f>(E116/40)*E9</f>
        <v>12.69</v>
      </c>
      <c r="D117" s="70"/>
      <c r="E117" s="70"/>
      <c r="F117" s="70"/>
      <c r="G117" s="71" t="s">
        <v>18</v>
      </c>
      <c r="H117" s="76">
        <f>H116*G116</f>
        <v>4.6000000000000005</v>
      </c>
      <c r="I117" s="71" t="s">
        <v>19</v>
      </c>
      <c r="J117" s="77">
        <f>H84+I84+J84</f>
        <v>6.879999999999999</v>
      </c>
      <c r="K117" s="71" t="s">
        <v>72</v>
      </c>
      <c r="L117" s="77">
        <f>L116*K116</f>
        <v>1.7</v>
      </c>
      <c r="M117" s="55"/>
      <c r="N117" s="181"/>
      <c r="O117" s="66"/>
      <c r="P117" s="67"/>
      <c r="Q117" s="66"/>
      <c r="R117" s="83"/>
    </row>
    <row r="118" spans="1:18" ht="12.75">
      <c r="A118" s="78"/>
      <c r="B118" s="68" t="s">
        <v>73</v>
      </c>
      <c r="C118" s="210">
        <f>C117+E19</f>
        <v>18.09</v>
      </c>
      <c r="D118" s="71"/>
      <c r="E118" s="71"/>
      <c r="F118" s="71"/>
      <c r="G118" s="71"/>
      <c r="H118" s="71"/>
      <c r="I118" s="71"/>
      <c r="J118" s="71"/>
      <c r="K118" s="71"/>
      <c r="L118" s="79"/>
      <c r="M118" s="55"/>
      <c r="N118" s="181"/>
      <c r="O118" s="66"/>
      <c r="P118" s="67"/>
      <c r="Q118" s="66"/>
      <c r="R118" s="83"/>
    </row>
    <row r="119" spans="1:18" ht="12.75">
      <c r="A119" s="19"/>
      <c r="B119" s="17"/>
      <c r="C119" s="18"/>
      <c r="D119" s="17"/>
      <c r="E119" s="17"/>
      <c r="F119" s="17"/>
      <c r="G119" s="17"/>
      <c r="H119" s="18"/>
      <c r="I119" s="17"/>
      <c r="J119" s="48"/>
      <c r="K119" s="17"/>
      <c r="L119" s="18"/>
      <c r="M119" s="17"/>
      <c r="N119" s="17" t="s">
        <v>66</v>
      </c>
      <c r="O119" s="22">
        <f>SUM(O116:O118)</f>
        <v>4.6000000000000005</v>
      </c>
      <c r="P119" s="49">
        <f>SUM(P116:P118)</f>
        <v>6.879999999999999</v>
      </c>
      <c r="Q119" s="49">
        <f>SUM(Q116:Q118)</f>
        <v>1.7</v>
      </c>
      <c r="R119" s="83">
        <f>O119+P119+Q119</f>
        <v>13.18</v>
      </c>
    </row>
    <row r="121" spans="1:18" ht="12.75">
      <c r="A121" s="276"/>
      <c r="B121" s="183"/>
      <c r="C121" s="277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</row>
    <row r="122" spans="1:18" ht="13.5" customHeight="1">
      <c r="A122" s="87"/>
      <c r="B122" s="87"/>
      <c r="C122" s="279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80"/>
      <c r="B123" s="84"/>
      <c r="C123" s="281"/>
      <c r="D123" s="84"/>
      <c r="E123" s="282"/>
      <c r="F123" s="283"/>
      <c r="G123" s="84"/>
      <c r="H123" s="84"/>
      <c r="I123" s="284"/>
      <c r="J123" s="84"/>
      <c r="K123" s="84"/>
      <c r="L123" s="84"/>
      <c r="M123" s="84"/>
      <c r="N123" s="84"/>
      <c r="O123" s="84"/>
      <c r="P123" s="285"/>
      <c r="Q123" s="84"/>
      <c r="R123" s="286"/>
    </row>
    <row r="124" spans="1:18" ht="12.75" customHeight="1">
      <c r="A124" s="280"/>
      <c r="B124" s="84"/>
      <c r="C124" s="287"/>
      <c r="D124" s="84"/>
      <c r="E124" s="84"/>
      <c r="F124" s="84"/>
      <c r="G124" s="84"/>
      <c r="H124" s="84"/>
      <c r="I124" s="84"/>
      <c r="J124" s="285"/>
      <c r="K124" s="84"/>
      <c r="L124" s="84"/>
      <c r="M124" s="84"/>
      <c r="N124" s="278"/>
      <c r="O124" s="287"/>
      <c r="P124" s="288"/>
      <c r="Q124" s="287"/>
      <c r="R124" s="289"/>
    </row>
    <row r="125" spans="1:18" ht="12.75">
      <c r="A125" s="280"/>
      <c r="B125" s="173"/>
      <c r="C125" s="290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278"/>
      <c r="O125" s="287"/>
      <c r="P125" s="288"/>
      <c r="Q125" s="287"/>
      <c r="R125" s="289"/>
    </row>
    <row r="126" spans="1:18" ht="12.75">
      <c r="A126" s="291"/>
      <c r="B126" s="278"/>
      <c r="C126" s="292"/>
      <c r="D126" s="278"/>
      <c r="E126" s="278"/>
      <c r="F126" s="278"/>
      <c r="G126" s="278"/>
      <c r="H126" s="292"/>
      <c r="I126" s="278"/>
      <c r="J126" s="293"/>
      <c r="K126" s="278"/>
      <c r="L126" s="292"/>
      <c r="M126" s="278"/>
      <c r="N126" s="278"/>
      <c r="O126" s="294"/>
      <c r="P126" s="295"/>
      <c r="Q126" s="294"/>
      <c r="R126" s="289"/>
    </row>
    <row r="127" spans="1:18" ht="12.75">
      <c r="A127" s="19"/>
      <c r="B127" s="13"/>
      <c r="C127" s="18"/>
      <c r="D127" s="17"/>
      <c r="E127" s="17"/>
      <c r="F127" s="17"/>
      <c r="G127" s="17"/>
      <c r="H127" s="18"/>
      <c r="I127" s="17"/>
      <c r="J127" s="48"/>
      <c r="K127" s="17"/>
      <c r="L127" s="18"/>
      <c r="M127" s="17"/>
      <c r="N127" s="17"/>
      <c r="O127" s="22"/>
      <c r="P127" s="49"/>
      <c r="Q127" s="22"/>
      <c r="R127" s="207"/>
    </row>
    <row r="128" spans="1:18" ht="12.75">
      <c r="A128" s="19"/>
      <c r="B128" s="17"/>
      <c r="C128" s="18"/>
      <c r="D128" s="17"/>
      <c r="E128" s="17"/>
      <c r="F128" s="17"/>
      <c r="G128" s="17"/>
      <c r="H128" s="18"/>
      <c r="I128" s="17"/>
      <c r="J128" s="48"/>
      <c r="K128" s="17"/>
      <c r="L128" s="18"/>
      <c r="M128" s="17"/>
      <c r="N128" s="17"/>
      <c r="O128" s="22"/>
      <c r="P128" s="49"/>
      <c r="Q128" s="22"/>
      <c r="R128" s="207"/>
    </row>
    <row r="129" spans="1:18" ht="12.75">
      <c r="A129" s="19"/>
      <c r="B129" s="17"/>
      <c r="C129" s="18"/>
      <c r="D129" s="17"/>
      <c r="E129" s="17"/>
      <c r="F129" s="17"/>
      <c r="G129" s="17"/>
      <c r="H129" s="18"/>
      <c r="I129" s="17"/>
      <c r="J129" s="48"/>
      <c r="K129" s="17"/>
      <c r="L129" s="18"/>
      <c r="M129" s="17"/>
      <c r="N129" s="17"/>
      <c r="O129" s="22"/>
      <c r="P129" s="49"/>
      <c r="Q129" s="22"/>
      <c r="R129" s="207"/>
    </row>
    <row r="130" spans="1:18" ht="12.75">
      <c r="A130" s="19"/>
      <c r="B130" s="17"/>
      <c r="C130" s="18"/>
      <c r="D130" s="17"/>
      <c r="E130" s="17"/>
      <c r="F130" s="17"/>
      <c r="G130" s="17"/>
      <c r="H130" s="18"/>
      <c r="I130" s="17"/>
      <c r="J130" s="48"/>
      <c r="K130" s="17"/>
      <c r="L130" s="18"/>
      <c r="M130" s="17"/>
      <c r="N130" s="17"/>
      <c r="O130" s="22"/>
      <c r="P130" s="49"/>
      <c r="Q130" s="22"/>
      <c r="R130" s="207"/>
    </row>
    <row r="131" spans="1:18" ht="12.75">
      <c r="A131" s="19"/>
      <c r="B131" s="17"/>
      <c r="C131" s="18"/>
      <c r="D131" s="17"/>
      <c r="E131" s="17"/>
      <c r="F131" s="17"/>
      <c r="G131" s="17"/>
      <c r="H131" s="18"/>
      <c r="I131" s="17"/>
      <c r="J131" s="48"/>
      <c r="K131" s="17"/>
      <c r="L131" s="18"/>
      <c r="M131" s="17"/>
      <c r="N131" s="17"/>
      <c r="O131" s="22"/>
      <c r="P131" s="49"/>
      <c r="Q131" s="22"/>
      <c r="R131" s="207"/>
    </row>
    <row r="132" spans="1:2" ht="12.75">
      <c r="A132" s="52">
        <v>7</v>
      </c>
      <c r="B132" s="13" t="s">
        <v>150</v>
      </c>
    </row>
    <row r="133" spans="2:5" ht="12.75" customHeight="1">
      <c r="B133" s="245" t="s">
        <v>151</v>
      </c>
      <c r="C133" s="246" t="s">
        <v>152</v>
      </c>
      <c r="D133" s="246" t="s">
        <v>153</v>
      </c>
      <c r="E133" s="247" t="s">
        <v>154</v>
      </c>
    </row>
    <row r="134" spans="2:5" ht="12.75">
      <c r="B134" s="248" t="s">
        <v>155</v>
      </c>
      <c r="C134" s="249">
        <f>K20</f>
        <v>23.000000000000004</v>
      </c>
      <c r="D134" s="249">
        <f>L20+M20</f>
        <v>39.1</v>
      </c>
      <c r="E134" s="250">
        <f>C134+D134</f>
        <v>62.10000000000001</v>
      </c>
    </row>
    <row r="135" spans="2:5" ht="12.75">
      <c r="B135" s="248" t="s">
        <v>156</v>
      </c>
      <c r="C135" s="249">
        <f>C136+C137</f>
        <v>11.5</v>
      </c>
      <c r="D135" s="249">
        <f>D136+D137</f>
        <v>23.5</v>
      </c>
      <c r="E135" s="249">
        <f>E136+E137</f>
        <v>35</v>
      </c>
    </row>
    <row r="136" spans="2:5" ht="12.75">
      <c r="B136" s="248" t="s">
        <v>157</v>
      </c>
      <c r="C136" s="249">
        <f>K51</f>
        <v>8.5</v>
      </c>
      <c r="D136" s="249">
        <f>L51+M51</f>
        <v>20.5</v>
      </c>
      <c r="E136" s="250">
        <f>C136+D136</f>
        <v>29</v>
      </c>
    </row>
    <row r="137" spans="2:5" ht="12.75">
      <c r="B137" s="248" t="s">
        <v>158</v>
      </c>
      <c r="C137" s="249">
        <f>L81</f>
        <v>3</v>
      </c>
      <c r="D137" s="249">
        <f>M81</f>
        <v>3</v>
      </c>
      <c r="E137" s="249">
        <f>N81</f>
        <v>6</v>
      </c>
    </row>
    <row r="138" spans="2:5" ht="12.75">
      <c r="B138" s="248" t="s">
        <v>159</v>
      </c>
      <c r="C138" s="261">
        <f>L82+L83</f>
        <v>0.5418439716312057</v>
      </c>
      <c r="D138" s="261">
        <f>M82+M83</f>
        <v>0.5418439716312057</v>
      </c>
      <c r="E138" s="261">
        <f>N82+N83</f>
        <v>1.0836879432624114</v>
      </c>
    </row>
    <row r="139" spans="2:5" ht="12.75">
      <c r="B139" s="125" t="s">
        <v>160</v>
      </c>
      <c r="C139" s="263">
        <f>H101</f>
        <v>2.32</v>
      </c>
      <c r="D139" s="251">
        <f>H102</f>
        <v>12</v>
      </c>
      <c r="E139" s="262">
        <f>C139+D139</f>
        <v>14.32</v>
      </c>
    </row>
    <row r="140" spans="2:5" ht="12.75">
      <c r="B140" s="125" t="s">
        <v>49</v>
      </c>
      <c r="C140" s="261">
        <f>C134+C135+C138+C139</f>
        <v>37.3618439716312</v>
      </c>
      <c r="D140" s="261">
        <f>D134+D135+D138+D139</f>
        <v>75.1418439716312</v>
      </c>
      <c r="E140" s="261">
        <f>E134+E135+E138+E139</f>
        <v>112.5036879432624</v>
      </c>
    </row>
    <row r="142" ht="12.75">
      <c r="B142" s="13" t="s">
        <v>161</v>
      </c>
    </row>
    <row r="143" spans="2:5" ht="14.25" customHeight="1">
      <c r="B143" s="252" t="s">
        <v>162</v>
      </c>
      <c r="C143" s="252" t="s">
        <v>152</v>
      </c>
      <c r="D143" s="252" t="s">
        <v>153</v>
      </c>
      <c r="E143" s="253" t="s">
        <v>154</v>
      </c>
    </row>
    <row r="144" spans="2:5" ht="13.5">
      <c r="B144" s="102" t="s">
        <v>82</v>
      </c>
      <c r="C144" s="26">
        <f aca="true" t="shared" si="9" ref="C144:C149">K21</f>
        <v>2</v>
      </c>
      <c r="D144" s="26">
        <f aca="true" t="shared" si="10" ref="D144:E149">N21</f>
        <v>3.6</v>
      </c>
      <c r="E144" s="26">
        <f t="shared" si="10"/>
        <v>5.6</v>
      </c>
    </row>
    <row r="145" spans="2:5" ht="13.5">
      <c r="B145" s="102" t="s">
        <v>83</v>
      </c>
      <c r="C145" s="26">
        <f t="shared" si="9"/>
        <v>6</v>
      </c>
      <c r="D145" s="26">
        <f t="shared" si="10"/>
        <v>9.8</v>
      </c>
      <c r="E145" s="26">
        <f t="shared" si="10"/>
        <v>15.8</v>
      </c>
    </row>
    <row r="146" spans="2:5" ht="13.5">
      <c r="B146" s="102" t="s">
        <v>84</v>
      </c>
      <c r="C146" s="26">
        <f t="shared" si="9"/>
        <v>5</v>
      </c>
      <c r="D146" s="26">
        <f t="shared" si="10"/>
        <v>8.5</v>
      </c>
      <c r="E146" s="26">
        <f t="shared" si="10"/>
        <v>13.5</v>
      </c>
    </row>
    <row r="147" spans="2:5" ht="13.5">
      <c r="B147" s="102" t="s">
        <v>85</v>
      </c>
      <c r="C147" s="26">
        <f t="shared" si="9"/>
        <v>5</v>
      </c>
      <c r="D147" s="26">
        <f t="shared" si="10"/>
        <v>8.5</v>
      </c>
      <c r="E147" s="26">
        <f t="shared" si="10"/>
        <v>13.5</v>
      </c>
    </row>
    <row r="148" spans="2:5" ht="13.5">
      <c r="B148" s="102" t="s">
        <v>86</v>
      </c>
      <c r="C148" s="26">
        <f t="shared" si="9"/>
        <v>4</v>
      </c>
      <c r="D148" s="26">
        <f t="shared" si="10"/>
        <v>6.4</v>
      </c>
      <c r="E148" s="26">
        <f t="shared" si="10"/>
        <v>10.4</v>
      </c>
    </row>
    <row r="149" spans="2:5" ht="13.5">
      <c r="B149" s="102" t="s">
        <v>87</v>
      </c>
      <c r="C149" s="26">
        <f t="shared" si="9"/>
        <v>1</v>
      </c>
      <c r="D149" s="26">
        <f t="shared" si="10"/>
        <v>2.3</v>
      </c>
      <c r="E149" s="26">
        <f t="shared" si="10"/>
        <v>3.3</v>
      </c>
    </row>
    <row r="150" spans="2:5" ht="13.5">
      <c r="B150" s="254" t="s">
        <v>49</v>
      </c>
      <c r="C150" s="26">
        <f>SUM(C144:C149)</f>
        <v>23</v>
      </c>
      <c r="D150" s="26">
        <f>SUM(D144:D149)</f>
        <v>39.099999999999994</v>
      </c>
      <c r="E150" s="26">
        <f>SUM(E144:E149)</f>
        <v>62.099999999999994</v>
      </c>
    </row>
    <row r="151" spans="2:5" ht="13.5">
      <c r="B151" s="264"/>
      <c r="C151" s="47"/>
      <c r="D151" s="47"/>
      <c r="E151" s="47"/>
    </row>
    <row r="152" ht="12.75">
      <c r="B152" s="13" t="s">
        <v>163</v>
      </c>
    </row>
    <row r="153" spans="2:5" ht="14.25" customHeight="1">
      <c r="B153" s="245" t="s">
        <v>151</v>
      </c>
      <c r="C153" s="245" t="s">
        <v>152</v>
      </c>
      <c r="D153" s="245" t="s">
        <v>153</v>
      </c>
      <c r="E153" s="247" t="s">
        <v>154</v>
      </c>
    </row>
    <row r="154" spans="2:5" ht="12.75">
      <c r="B154" s="255" t="s">
        <v>164</v>
      </c>
      <c r="C154" s="256"/>
      <c r="D154" s="256"/>
      <c r="E154" s="256"/>
    </row>
    <row r="155" spans="2:5" ht="13.5">
      <c r="B155" s="15" t="s">
        <v>137</v>
      </c>
      <c r="C155" s="258">
        <f aca="true" t="shared" si="11" ref="C155:C166">K52</f>
        <v>0.7999999999999998</v>
      </c>
      <c r="D155" s="234">
        <f aca="true" t="shared" si="12" ref="D155:D166">L52+M52</f>
        <v>0</v>
      </c>
      <c r="E155" s="234">
        <f aca="true" t="shared" si="13" ref="E155:E166">O52</f>
        <v>0.7999999999999998</v>
      </c>
    </row>
    <row r="156" spans="2:5" ht="13.5">
      <c r="B156" s="15" t="s">
        <v>56</v>
      </c>
      <c r="C156" s="258">
        <f t="shared" si="11"/>
        <v>0.3</v>
      </c>
      <c r="D156" s="234">
        <f t="shared" si="12"/>
        <v>1.5</v>
      </c>
      <c r="E156" s="234">
        <f t="shared" si="13"/>
        <v>1.8</v>
      </c>
    </row>
    <row r="157" spans="2:5" ht="13.5">
      <c r="B157" s="15" t="s">
        <v>57</v>
      </c>
      <c r="C157" s="258">
        <f t="shared" si="11"/>
        <v>0.2</v>
      </c>
      <c r="D157" s="234">
        <f t="shared" si="12"/>
        <v>1.5</v>
      </c>
      <c r="E157" s="234">
        <f t="shared" si="13"/>
        <v>1.7</v>
      </c>
    </row>
    <row r="158" spans="2:5" ht="13.5">
      <c r="B158" s="15" t="s">
        <v>60</v>
      </c>
      <c r="C158" s="258">
        <f t="shared" si="11"/>
        <v>0.4</v>
      </c>
      <c r="D158" s="234">
        <f t="shared" si="12"/>
        <v>2</v>
      </c>
      <c r="E158" s="234">
        <f t="shared" si="13"/>
        <v>2.4</v>
      </c>
    </row>
    <row r="159" spans="2:5" ht="13.5">
      <c r="B159" s="15" t="s">
        <v>138</v>
      </c>
      <c r="C159" s="258">
        <f t="shared" si="11"/>
        <v>0.3</v>
      </c>
      <c r="D159" s="234">
        <f t="shared" si="12"/>
        <v>1.5</v>
      </c>
      <c r="E159" s="234">
        <f t="shared" si="13"/>
        <v>1.8</v>
      </c>
    </row>
    <row r="160" spans="2:5" ht="13.5">
      <c r="B160" s="15" t="s">
        <v>145</v>
      </c>
      <c r="C160" s="258">
        <f t="shared" si="11"/>
        <v>1</v>
      </c>
      <c r="D160" s="234">
        <f t="shared" si="12"/>
        <v>1.5</v>
      </c>
      <c r="E160" s="234">
        <f t="shared" si="13"/>
        <v>2.5</v>
      </c>
    </row>
    <row r="161" spans="2:5" ht="13.5">
      <c r="B161" s="216" t="s">
        <v>196</v>
      </c>
      <c r="C161" s="258">
        <f t="shared" si="11"/>
        <v>3</v>
      </c>
      <c r="D161" s="234">
        <f t="shared" si="12"/>
        <v>2.1</v>
      </c>
      <c r="E161" s="234">
        <f t="shared" si="13"/>
        <v>5.1</v>
      </c>
    </row>
    <row r="162" spans="2:5" ht="13.5">
      <c r="B162" s="15" t="s">
        <v>64</v>
      </c>
      <c r="C162" s="258">
        <f t="shared" si="11"/>
        <v>1</v>
      </c>
      <c r="D162" s="234">
        <f t="shared" si="12"/>
        <v>1.5</v>
      </c>
      <c r="E162" s="234">
        <f t="shared" si="13"/>
        <v>2.5</v>
      </c>
    </row>
    <row r="163" spans="2:5" ht="13.5">
      <c r="B163" s="15" t="s">
        <v>65</v>
      </c>
      <c r="C163" s="258">
        <f t="shared" si="11"/>
        <v>1</v>
      </c>
      <c r="D163" s="234">
        <f t="shared" si="12"/>
        <v>1.4</v>
      </c>
      <c r="E163" s="234">
        <f t="shared" si="13"/>
        <v>2.4</v>
      </c>
    </row>
    <row r="164" spans="2:5" ht="13.5">
      <c r="B164" s="15" t="s">
        <v>80</v>
      </c>
      <c r="C164" s="258">
        <f t="shared" si="11"/>
        <v>0.3</v>
      </c>
      <c r="D164" s="234">
        <f t="shared" si="12"/>
        <v>1.5</v>
      </c>
      <c r="E164" s="234">
        <f t="shared" si="13"/>
        <v>1.8</v>
      </c>
    </row>
    <row r="165" spans="2:5" ht="13.5">
      <c r="B165" s="15" t="s">
        <v>139</v>
      </c>
      <c r="C165" s="258">
        <f t="shared" si="11"/>
        <v>0.2</v>
      </c>
      <c r="D165" s="234">
        <f t="shared" si="12"/>
        <v>2.5</v>
      </c>
      <c r="E165" s="234">
        <f t="shared" si="13"/>
        <v>2.7</v>
      </c>
    </row>
    <row r="166" spans="2:5" ht="13.5">
      <c r="B166" s="15" t="s">
        <v>166</v>
      </c>
      <c r="C166" s="258">
        <f t="shared" si="11"/>
        <v>0</v>
      </c>
      <c r="D166" s="234">
        <f t="shared" si="12"/>
        <v>3.5</v>
      </c>
      <c r="E166" s="234">
        <f t="shared" si="13"/>
        <v>3.5</v>
      </c>
    </row>
    <row r="167" spans="2:5" ht="13.5">
      <c r="B167" s="257" t="s">
        <v>45</v>
      </c>
      <c r="C167" s="258">
        <f>SUM(C155:C166)</f>
        <v>8.5</v>
      </c>
      <c r="D167" s="258">
        <f>SUM(D155:D166)</f>
        <v>20.5</v>
      </c>
      <c r="E167" s="258">
        <f>SUM(E155:E166)</f>
        <v>29</v>
      </c>
    </row>
    <row r="168" spans="2:5" ht="13.5">
      <c r="B168" s="37" t="s">
        <v>165</v>
      </c>
      <c r="C168" s="26"/>
      <c r="D168" s="258"/>
      <c r="E168" s="258"/>
    </row>
    <row r="169" spans="2:5" ht="13.5">
      <c r="B169" s="15" t="s">
        <v>140</v>
      </c>
      <c r="C169" s="234">
        <f aca="true" t="shared" si="14" ref="C169:E170">L76</f>
        <v>2</v>
      </c>
      <c r="D169" s="234">
        <f t="shared" si="14"/>
        <v>2</v>
      </c>
      <c r="E169" s="234">
        <f t="shared" si="14"/>
        <v>4</v>
      </c>
    </row>
    <row r="170" spans="2:5" ht="13.5">
      <c r="B170" s="102" t="s">
        <v>141</v>
      </c>
      <c r="C170" s="234">
        <f t="shared" si="14"/>
        <v>1</v>
      </c>
      <c r="D170" s="234">
        <f t="shared" si="14"/>
        <v>1</v>
      </c>
      <c r="E170" s="234">
        <f t="shared" si="14"/>
        <v>2</v>
      </c>
    </row>
    <row r="171" spans="2:5" ht="13.5">
      <c r="B171" s="257" t="s">
        <v>45</v>
      </c>
      <c r="C171" s="234">
        <f>C169+C170</f>
        <v>3</v>
      </c>
      <c r="D171" s="234">
        <f>D169+D170</f>
        <v>3</v>
      </c>
      <c r="E171" s="234">
        <f>E169+E170</f>
        <v>6</v>
      </c>
    </row>
    <row r="172" spans="2:5" ht="13.5">
      <c r="B172" s="102" t="s">
        <v>49</v>
      </c>
      <c r="C172" s="258">
        <f>C167+C171</f>
        <v>11.5</v>
      </c>
      <c r="D172" s="258">
        <f>D167+D171</f>
        <v>23.5</v>
      </c>
      <c r="E172" s="258">
        <f>E167+E171</f>
        <v>35</v>
      </c>
    </row>
    <row r="173" spans="2:5" ht="13.5">
      <c r="B173" s="46"/>
      <c r="C173" s="47"/>
      <c r="D173" s="259"/>
      <c r="E173" s="259"/>
    </row>
    <row r="174" spans="2:5" ht="13.5">
      <c r="B174" s="29"/>
      <c r="C174" s="92"/>
      <c r="D174" s="260"/>
      <c r="E174" s="260"/>
    </row>
    <row r="181" spans="1:12" ht="12.75">
      <c r="A181" s="271"/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</row>
    <row r="182" spans="1:12" s="12" customFormat="1" ht="13.5">
      <c r="A182" s="31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1:12" ht="13.5">
      <c r="A183" s="271"/>
      <c r="B183" s="272"/>
      <c r="C183" s="29"/>
      <c r="D183" s="29"/>
      <c r="E183" s="29"/>
      <c r="F183" s="29"/>
      <c r="G183" s="29"/>
      <c r="H183" s="29"/>
      <c r="I183" s="29"/>
      <c r="J183" s="29"/>
      <c r="K183" s="29"/>
      <c r="L183" s="101"/>
    </row>
    <row r="184" spans="1:12" ht="13.5">
      <c r="A184" s="271"/>
      <c r="B184" s="272"/>
      <c r="C184" s="29"/>
      <c r="D184" s="29"/>
      <c r="E184" s="29"/>
      <c r="F184" s="29"/>
      <c r="G184" s="29"/>
      <c r="H184" s="29"/>
      <c r="I184" s="272"/>
      <c r="J184" s="272"/>
      <c r="K184" s="29"/>
      <c r="L184" s="273"/>
    </row>
    <row r="185" spans="1:12" ht="13.5">
      <c r="A185" s="271"/>
      <c r="B185" s="272"/>
      <c r="C185" s="29"/>
      <c r="D185" s="29"/>
      <c r="E185" s="29"/>
      <c r="F185" s="29"/>
      <c r="G185" s="29"/>
      <c r="H185" s="29"/>
      <c r="I185" s="272"/>
      <c r="J185" s="272"/>
      <c r="K185" s="29"/>
      <c r="L185" s="273"/>
    </row>
    <row r="186" spans="1:12" ht="13.5">
      <c r="A186" s="271"/>
      <c r="B186" s="272"/>
      <c r="C186" s="29"/>
      <c r="D186" s="29"/>
      <c r="E186" s="29"/>
      <c r="F186" s="29"/>
      <c r="G186" s="29"/>
      <c r="H186" s="29"/>
      <c r="I186" s="29"/>
      <c r="J186" s="29"/>
      <c r="K186" s="29"/>
      <c r="L186" s="273"/>
    </row>
    <row r="187" spans="1:12" ht="13.5">
      <c r="A187" s="271"/>
      <c r="B187" s="272"/>
      <c r="C187" s="29"/>
      <c r="D187" s="29"/>
      <c r="E187" s="29"/>
      <c r="F187" s="29"/>
      <c r="G187" s="29"/>
      <c r="H187" s="29"/>
      <c r="I187" s="29"/>
      <c r="J187" s="29"/>
      <c r="K187" s="29"/>
      <c r="L187" s="273"/>
    </row>
    <row r="188" spans="1:12" ht="13.5">
      <c r="A188" s="271"/>
      <c r="B188" s="274"/>
      <c r="C188" s="29"/>
      <c r="D188" s="29"/>
      <c r="E188" s="29"/>
      <c r="F188" s="29"/>
      <c r="G188" s="29"/>
      <c r="H188" s="29"/>
      <c r="I188" s="29"/>
      <c r="J188" s="29"/>
      <c r="K188" s="29"/>
      <c r="L188" s="273"/>
    </row>
    <row r="189" spans="1:12" ht="13.5">
      <c r="A189" s="271"/>
      <c r="B189" s="274"/>
      <c r="C189" s="29"/>
      <c r="D189" s="29"/>
      <c r="E189" s="29"/>
      <c r="F189" s="29"/>
      <c r="G189" s="29"/>
      <c r="H189" s="29"/>
      <c r="I189" s="29"/>
      <c r="J189" s="29"/>
      <c r="K189" s="29"/>
      <c r="L189" s="273"/>
    </row>
    <row r="190" spans="1:12" ht="13.5">
      <c r="A190" s="271"/>
      <c r="B190" s="272"/>
      <c r="C190" s="29"/>
      <c r="D190" s="29"/>
      <c r="E190" s="29"/>
      <c r="F190" s="29"/>
      <c r="G190" s="29"/>
      <c r="H190" s="29"/>
      <c r="I190" s="29"/>
      <c r="J190" s="29"/>
      <c r="K190" s="29"/>
      <c r="L190" s="273"/>
    </row>
    <row r="191" spans="1:12" ht="13.5">
      <c r="A191" s="271"/>
      <c r="B191" s="272"/>
      <c r="C191" s="29"/>
      <c r="D191" s="29"/>
      <c r="E191" s="29"/>
      <c r="F191" s="29"/>
      <c r="G191" s="29"/>
      <c r="H191" s="29"/>
      <c r="I191" s="29"/>
      <c r="J191" s="29"/>
      <c r="K191" s="29"/>
      <c r="L191" s="273"/>
    </row>
    <row r="192" spans="1:12" ht="13.5">
      <c r="A192" s="271"/>
      <c r="B192" s="272"/>
      <c r="C192" s="29"/>
      <c r="D192" s="29"/>
      <c r="E192" s="29"/>
      <c r="F192" s="29"/>
      <c r="G192" s="29"/>
      <c r="H192" s="29"/>
      <c r="I192" s="272"/>
      <c r="J192" s="29"/>
      <c r="K192" s="29"/>
      <c r="L192" s="273"/>
    </row>
    <row r="193" spans="1:12" ht="13.5">
      <c r="A193" s="271"/>
      <c r="B193" s="272"/>
      <c r="C193" s="29"/>
      <c r="D193" s="29"/>
      <c r="E193" s="29"/>
      <c r="F193" s="29"/>
      <c r="G193" s="29"/>
      <c r="H193" s="29"/>
      <c r="I193" s="29"/>
      <c r="J193" s="29"/>
      <c r="K193" s="29"/>
      <c r="L193" s="273"/>
    </row>
    <row r="194" spans="1:12" ht="13.5">
      <c r="A194" s="271"/>
      <c r="B194" s="272"/>
      <c r="C194" s="29"/>
      <c r="D194" s="29"/>
      <c r="E194" s="29"/>
      <c r="F194" s="29"/>
      <c r="G194" s="29"/>
      <c r="H194" s="29"/>
      <c r="I194" s="272"/>
      <c r="J194" s="29"/>
      <c r="K194" s="29"/>
      <c r="L194" s="273"/>
    </row>
    <row r="195" spans="1:12" ht="13.5">
      <c r="A195" s="271"/>
      <c r="B195" s="272"/>
      <c r="C195" s="29"/>
      <c r="D195" s="29"/>
      <c r="E195" s="29"/>
      <c r="F195" s="29"/>
      <c r="G195" s="29"/>
      <c r="H195" s="29"/>
      <c r="I195" s="272"/>
      <c r="J195" s="29"/>
      <c r="K195" s="29"/>
      <c r="L195" s="273"/>
    </row>
    <row r="196" spans="1:12" ht="13.5">
      <c r="A196" s="271"/>
      <c r="B196" s="272"/>
      <c r="C196" s="29"/>
      <c r="D196" s="29"/>
      <c r="E196" s="29"/>
      <c r="F196" s="29"/>
      <c r="G196" s="29"/>
      <c r="H196" s="29"/>
      <c r="I196" s="29"/>
      <c r="J196" s="29"/>
      <c r="K196" s="29"/>
      <c r="L196" s="273"/>
    </row>
    <row r="197" spans="1:12" ht="13.5">
      <c r="A197" s="271"/>
      <c r="B197" s="272"/>
      <c r="C197" s="29"/>
      <c r="D197" s="29"/>
      <c r="E197" s="29"/>
      <c r="F197" s="29"/>
      <c r="G197" s="29"/>
      <c r="H197" s="29"/>
      <c r="I197" s="272"/>
      <c r="J197" s="29"/>
      <c r="K197" s="29"/>
      <c r="L197" s="273"/>
    </row>
    <row r="198" spans="1:12" ht="13.5">
      <c r="A198" s="271"/>
      <c r="B198" s="272"/>
      <c r="C198" s="29"/>
      <c r="D198" s="29"/>
      <c r="E198" s="29"/>
      <c r="F198" s="29"/>
      <c r="G198" s="29"/>
      <c r="H198" s="29"/>
      <c r="I198" s="29"/>
      <c r="J198" s="29"/>
      <c r="K198" s="29"/>
      <c r="L198" s="273"/>
    </row>
    <row r="199" spans="1:12" ht="13.5">
      <c r="A199" s="271"/>
      <c r="B199" s="272"/>
      <c r="C199" s="29"/>
      <c r="D199" s="29"/>
      <c r="E199" s="29"/>
      <c r="F199" s="29"/>
      <c r="G199" s="29"/>
      <c r="H199" s="29"/>
      <c r="I199" s="272"/>
      <c r="J199" s="29"/>
      <c r="K199" s="29"/>
      <c r="L199" s="273"/>
    </row>
    <row r="200" spans="1:12" ht="13.5">
      <c r="A200" s="271"/>
      <c r="B200" s="272"/>
      <c r="C200" s="29"/>
      <c r="D200" s="29"/>
      <c r="E200" s="29"/>
      <c r="F200" s="29"/>
      <c r="G200" s="29"/>
      <c r="H200" s="29"/>
      <c r="I200" s="29"/>
      <c r="J200" s="29"/>
      <c r="K200" s="29"/>
      <c r="L200" s="273"/>
    </row>
    <row r="201" spans="1:12" ht="13.5">
      <c r="A201" s="271"/>
      <c r="B201" s="272"/>
      <c r="C201" s="29"/>
      <c r="D201" s="29"/>
      <c r="E201" s="29"/>
      <c r="F201" s="29"/>
      <c r="G201" s="29"/>
      <c r="H201" s="29"/>
      <c r="I201" s="272"/>
      <c r="J201" s="29"/>
      <c r="K201" s="29"/>
      <c r="L201" s="273"/>
    </row>
    <row r="202" spans="1:12" ht="13.5">
      <c r="A202" s="271"/>
      <c r="B202" s="272"/>
      <c r="C202" s="29"/>
      <c r="D202" s="29"/>
      <c r="E202" s="29"/>
      <c r="F202" s="29"/>
      <c r="G202" s="29"/>
      <c r="H202" s="29"/>
      <c r="I202" s="272"/>
      <c r="J202" s="29"/>
      <c r="K202" s="29"/>
      <c r="L202" s="273"/>
    </row>
    <row r="203" spans="1:12" ht="13.5">
      <c r="A203" s="271"/>
      <c r="B203" s="272"/>
      <c r="C203" s="29"/>
      <c r="D203" s="29"/>
      <c r="E203" s="29"/>
      <c r="F203" s="29"/>
      <c r="G203" s="29"/>
      <c r="H203" s="29"/>
      <c r="I203" s="272"/>
      <c r="J203" s="29"/>
      <c r="K203" s="29"/>
      <c r="L203" s="273"/>
    </row>
    <row r="204" spans="1:12" ht="13.5">
      <c r="A204" s="271"/>
      <c r="B204" s="272"/>
      <c r="C204" s="29"/>
      <c r="D204" s="29"/>
      <c r="E204" s="29"/>
      <c r="F204" s="29"/>
      <c r="G204" s="29"/>
      <c r="H204" s="29"/>
      <c r="I204" s="272"/>
      <c r="J204" s="29"/>
      <c r="K204" s="29"/>
      <c r="L204" s="273"/>
    </row>
    <row r="205" spans="1:12" ht="13.5">
      <c r="A205" s="271"/>
      <c r="B205" s="272"/>
      <c r="C205" s="29"/>
      <c r="D205" s="29"/>
      <c r="E205" s="29"/>
      <c r="F205" s="29"/>
      <c r="G205" s="29"/>
      <c r="H205" s="29"/>
      <c r="I205" s="29"/>
      <c r="J205" s="29"/>
      <c r="K205" s="29"/>
      <c r="L205" s="273"/>
    </row>
    <row r="206" spans="1:12" ht="13.5">
      <c r="A206" s="271"/>
      <c r="B206" s="272"/>
      <c r="C206" s="29"/>
      <c r="D206" s="29"/>
      <c r="E206" s="29"/>
      <c r="F206" s="29"/>
      <c r="G206" s="29"/>
      <c r="H206" s="29"/>
      <c r="I206" s="272"/>
      <c r="J206" s="29"/>
      <c r="K206" s="29"/>
      <c r="L206" s="273"/>
    </row>
    <row r="207" spans="1:12" ht="13.5">
      <c r="A207" s="271"/>
      <c r="B207" s="272"/>
      <c r="C207" s="29"/>
      <c r="D207" s="29"/>
      <c r="E207" s="29"/>
      <c r="F207" s="29"/>
      <c r="G207" s="29"/>
      <c r="H207" s="29"/>
      <c r="I207" s="29"/>
      <c r="J207" s="29"/>
      <c r="K207" s="29"/>
      <c r="L207" s="273"/>
    </row>
    <row r="208" spans="1:12" ht="13.5">
      <c r="A208" s="271"/>
      <c r="B208" s="272"/>
      <c r="C208" s="29"/>
      <c r="D208" s="29"/>
      <c r="E208" s="29"/>
      <c r="F208" s="29"/>
      <c r="G208" s="29"/>
      <c r="H208" s="29"/>
      <c r="I208" s="29"/>
      <c r="J208" s="29"/>
      <c r="K208" s="29"/>
      <c r="L208" s="273"/>
    </row>
    <row r="209" spans="1:12" ht="13.5">
      <c r="A209" s="271"/>
      <c r="B209" s="272"/>
      <c r="C209" s="29"/>
      <c r="D209" s="29"/>
      <c r="E209" s="29"/>
      <c r="F209" s="29"/>
      <c r="G209" s="29"/>
      <c r="H209" s="29"/>
      <c r="I209" s="272"/>
      <c r="J209" s="29"/>
      <c r="K209" s="29"/>
      <c r="L209" s="273"/>
    </row>
    <row r="210" spans="1:12" ht="13.5">
      <c r="A210" s="271"/>
      <c r="B210" s="272"/>
      <c r="C210" s="29"/>
      <c r="D210" s="29"/>
      <c r="E210" s="29"/>
      <c r="F210" s="29"/>
      <c r="G210" s="29"/>
      <c r="H210" s="29"/>
      <c r="I210" s="272"/>
      <c r="J210" s="29"/>
      <c r="K210" s="29"/>
      <c r="L210" s="273"/>
    </row>
    <row r="211" spans="1:12" ht="13.5">
      <c r="A211" s="271"/>
      <c r="B211" s="272"/>
      <c r="C211" s="29"/>
      <c r="D211" s="29"/>
      <c r="E211" s="29"/>
      <c r="F211" s="29"/>
      <c r="G211" s="29"/>
      <c r="H211" s="29"/>
      <c r="I211" s="29"/>
      <c r="J211" s="29"/>
      <c r="K211" s="29"/>
      <c r="L211" s="273"/>
    </row>
    <row r="212" spans="1:12" ht="13.5">
      <c r="A212" s="271"/>
      <c r="B212" s="272"/>
      <c r="C212" s="29"/>
      <c r="D212" s="29"/>
      <c r="E212" s="29"/>
      <c r="F212" s="29"/>
      <c r="G212" s="29"/>
      <c r="H212" s="29"/>
      <c r="I212" s="272"/>
      <c r="J212" s="29"/>
      <c r="K212" s="29"/>
      <c r="L212" s="273"/>
    </row>
    <row r="213" spans="1:12" ht="13.5">
      <c r="A213" s="271"/>
      <c r="B213" s="272"/>
      <c r="C213" s="29"/>
      <c r="D213" s="29"/>
      <c r="E213" s="29"/>
      <c r="F213" s="29"/>
      <c r="G213" s="29"/>
      <c r="H213" s="29"/>
      <c r="I213" s="272"/>
      <c r="J213" s="29"/>
      <c r="K213" s="29"/>
      <c r="L213" s="273"/>
    </row>
    <row r="214" spans="1:12" ht="13.5">
      <c r="A214" s="271"/>
      <c r="B214" s="272"/>
      <c r="C214" s="29"/>
      <c r="D214" s="29"/>
      <c r="E214" s="29"/>
      <c r="F214" s="29"/>
      <c r="G214" s="29"/>
      <c r="H214" s="29"/>
      <c r="I214" s="29"/>
      <c r="J214" s="29"/>
      <c r="K214" s="29"/>
      <c r="L214" s="273"/>
    </row>
    <row r="215" spans="1:12" ht="13.5">
      <c r="A215" s="271"/>
      <c r="B215" s="272"/>
      <c r="C215" s="29"/>
      <c r="D215" s="29"/>
      <c r="E215" s="29"/>
      <c r="F215" s="29"/>
      <c r="G215" s="29"/>
      <c r="H215" s="29"/>
      <c r="I215" s="29"/>
      <c r="J215" s="29"/>
      <c r="K215" s="29"/>
      <c r="L215" s="273"/>
    </row>
    <row r="216" spans="1:12" ht="13.5">
      <c r="A216" s="271"/>
      <c r="B216" s="272"/>
      <c r="C216" s="29"/>
      <c r="D216" s="29"/>
      <c r="E216" s="29"/>
      <c r="F216" s="29"/>
      <c r="G216" s="29"/>
      <c r="H216" s="29"/>
      <c r="I216" s="272"/>
      <c r="J216" s="29"/>
      <c r="K216" s="29"/>
      <c r="L216" s="29"/>
    </row>
    <row r="217" spans="1:12" ht="13.5">
      <c r="A217" s="271"/>
      <c r="B217" s="272"/>
      <c r="C217" s="29"/>
      <c r="D217" s="29"/>
      <c r="E217" s="29"/>
      <c r="F217" s="29"/>
      <c r="G217" s="29"/>
      <c r="H217" s="29"/>
      <c r="I217" s="272"/>
      <c r="J217" s="29"/>
      <c r="K217" s="29"/>
      <c r="L217" s="29"/>
    </row>
    <row r="218" spans="1:12" ht="13.5">
      <c r="A218" s="271"/>
      <c r="B218" s="272"/>
      <c r="C218" s="29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1:12" ht="13.5">
      <c r="A219" s="271"/>
      <c r="B219" s="272"/>
      <c r="C219" s="29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1:12" ht="13.5">
      <c r="A220" s="271"/>
      <c r="B220" s="272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13.5">
      <c r="A221" s="271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1:12" ht="13.5">
      <c r="A222" s="271"/>
      <c r="B222" s="272"/>
      <c r="C222" s="2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1:12" ht="13.5">
      <c r="A223" s="271"/>
      <c r="B223" s="275"/>
      <c r="C223" s="29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1:12" ht="13.5">
      <c r="A224" s="271"/>
      <c r="B224" s="272"/>
      <c r="C224" s="29"/>
      <c r="D224" s="29"/>
      <c r="E224" s="29"/>
      <c r="F224" s="29"/>
      <c r="G224" s="29"/>
      <c r="H224" s="29"/>
      <c r="I224" s="29"/>
      <c r="J224" s="29"/>
      <c r="K224" s="273"/>
      <c r="L224" s="271"/>
    </row>
    <row r="225" spans="2:10" ht="13.5">
      <c r="B225" s="25"/>
      <c r="C225" s="16"/>
      <c r="D225" s="16"/>
      <c r="E225" s="16"/>
      <c r="F225" s="16"/>
      <c r="G225" s="16"/>
      <c r="H225" s="16"/>
      <c r="I225" s="16"/>
      <c r="J225" s="16"/>
    </row>
    <row r="226" spans="2:10" ht="13.5">
      <c r="B226" s="25" t="s">
        <v>178</v>
      </c>
      <c r="C226" s="16"/>
      <c r="D226" s="16"/>
      <c r="E226" s="16"/>
      <c r="F226" s="16"/>
      <c r="G226" s="267">
        <f>K20+K51+L84+H101</f>
        <v>37.36184397163121</v>
      </c>
      <c r="H226" s="16"/>
      <c r="I226" s="16"/>
      <c r="J226" s="16"/>
    </row>
    <row r="227" spans="2:10" ht="13.5">
      <c r="B227" s="25" t="s">
        <v>179</v>
      </c>
      <c r="C227" s="16"/>
      <c r="D227" s="16"/>
      <c r="E227" s="16"/>
      <c r="F227" s="16"/>
      <c r="G227" s="16"/>
      <c r="H227" s="267">
        <f>N20+N51+M84+H102</f>
        <v>75.1418439716312</v>
      </c>
      <c r="I227" s="16"/>
      <c r="J227" s="16"/>
    </row>
    <row r="228" spans="2:10" ht="13.5">
      <c r="B228" s="25"/>
      <c r="C228" s="16"/>
      <c r="D228" s="16"/>
      <c r="E228" s="16"/>
      <c r="F228" s="16"/>
      <c r="G228" s="16"/>
      <c r="H228" s="16"/>
      <c r="I228" s="16"/>
      <c r="J228" s="16"/>
    </row>
    <row r="229" spans="2:10" ht="13.5"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2:10" ht="13.5"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2:10" ht="13.5"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2:10" ht="13.5"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2:10" ht="13.5"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2:10" ht="13.5">
      <c r="B234" s="16"/>
      <c r="C234" s="16"/>
      <c r="D234" s="16"/>
      <c r="E234" s="16"/>
      <c r="F234" s="16"/>
      <c r="G234" s="16"/>
      <c r="H234" s="16"/>
      <c r="I234" s="16"/>
      <c r="J234" s="16"/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alfa</cp:lastModifiedBy>
  <cp:lastPrinted>2006-12-09T18:42:14Z</cp:lastPrinted>
  <dcterms:created xsi:type="dcterms:W3CDTF">2006-05-08T09:59:00Z</dcterms:created>
  <dcterms:modified xsi:type="dcterms:W3CDTF">2006-12-10T00:57:15Z</dcterms:modified>
  <cp:category/>
  <cp:version/>
  <cp:contentType/>
  <cp:contentStatus/>
</cp:coreProperties>
</file>