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 activeTab="9"/>
  </bookViews>
  <sheets>
    <sheet name="PT" sheetId="1" r:id="rId1"/>
    <sheet name="IN1.1" sheetId="2" r:id="rId2"/>
    <sheet name="IN1.2" sheetId="3" r:id="rId3"/>
    <sheet name="IN1.3" sheetId="4" r:id="rId4"/>
    <sheet name="IN2.1" sheetId="5" r:id="rId5"/>
    <sheet name="IN2.2" sheetId="6" r:id="rId6"/>
    <sheet name="IN2.3" sheetId="7" r:id="rId7"/>
    <sheet name="IN2.4" sheetId="8" r:id="rId8"/>
    <sheet name="IN3.1" sheetId="9" r:id="rId9"/>
    <sheet name="IN3.2" sheetId="15" r:id="rId10"/>
    <sheet name="IN3.3" sheetId="11" r:id="rId11"/>
    <sheet name="IN4.1" sheetId="12" r:id="rId12"/>
    <sheet name="IN4.2" sheetId="13" r:id="rId13"/>
    <sheet name="IN4.3" sheetId="14" r:id="rId14"/>
  </sheets>
  <calcPr calcId="125725"/>
</workbook>
</file>

<file path=xl/calcChain.xml><?xml version="1.0" encoding="utf-8"?>
<calcChain xmlns="http://schemas.openxmlformats.org/spreadsheetml/2006/main">
  <c r="N2" i="1"/>
  <c r="G28" i="15"/>
  <c r="G17"/>
  <c r="G16"/>
  <c r="G13"/>
  <c r="F28"/>
  <c r="E28"/>
  <c r="E29" s="1"/>
  <c r="D28"/>
  <c r="C28"/>
  <c r="F19"/>
  <c r="E19"/>
  <c r="D19"/>
  <c r="D29" s="1"/>
  <c r="F17"/>
  <c r="F16"/>
  <c r="E17"/>
  <c r="E16"/>
  <c r="D17"/>
  <c r="D16"/>
  <c r="C17"/>
  <c r="C16"/>
  <c r="C15"/>
  <c r="F13"/>
  <c r="E13"/>
  <c r="D13"/>
  <c r="C13"/>
  <c r="F4"/>
  <c r="F14" s="1"/>
  <c r="E4"/>
  <c r="E14" s="1"/>
  <c r="D4"/>
  <c r="D14" s="1"/>
  <c r="C4"/>
  <c r="C14" s="1"/>
  <c r="B28"/>
  <c r="B30" s="1"/>
  <c r="B19"/>
  <c r="B29" s="1"/>
  <c r="B17"/>
  <c r="B16"/>
  <c r="B13"/>
  <c r="B4"/>
  <c r="G4" s="1"/>
  <c r="F20"/>
  <c r="E20"/>
  <c r="D20"/>
  <c r="B20"/>
  <c r="G20" s="1"/>
  <c r="F5"/>
  <c r="E5"/>
  <c r="D5"/>
  <c r="C5"/>
  <c r="B5"/>
  <c r="G5" s="1"/>
  <c r="B13" i="9"/>
  <c r="B12"/>
  <c r="B11"/>
  <c r="B10"/>
  <c r="B9"/>
  <c r="M41"/>
  <c r="M35"/>
  <c r="M29"/>
  <c r="M23"/>
  <c r="M17"/>
  <c r="M11"/>
  <c r="B8" s="1"/>
  <c r="M5"/>
  <c r="B7" s="1"/>
  <c r="A25" i="8"/>
  <c r="A22"/>
  <c r="A19"/>
  <c r="A13"/>
  <c r="A12"/>
  <c r="A11"/>
  <c r="A7"/>
  <c r="A5"/>
  <c r="B19" i="7"/>
  <c r="B18"/>
  <c r="B17"/>
  <c r="B16"/>
  <c r="B14"/>
  <c r="N47"/>
  <c r="N41"/>
  <c r="N35"/>
  <c r="N29"/>
  <c r="N23"/>
  <c r="B15" s="1"/>
  <c r="N17"/>
  <c r="N11"/>
  <c r="B13" s="1"/>
  <c r="B13" i="6"/>
  <c r="B12"/>
  <c r="B11"/>
  <c r="B10"/>
  <c r="B9"/>
  <c r="N41"/>
  <c r="N35"/>
  <c r="N29"/>
  <c r="N23"/>
  <c r="N17"/>
  <c r="N11"/>
  <c r="B8" s="1"/>
  <c r="N5"/>
  <c r="B7" s="1"/>
  <c r="B13" i="5"/>
  <c r="B12"/>
  <c r="B11"/>
  <c r="B10"/>
  <c r="N5"/>
  <c r="B7" s="1"/>
  <c r="N41"/>
  <c r="N35"/>
  <c r="N29"/>
  <c r="N23"/>
  <c r="N17"/>
  <c r="B9" s="1"/>
  <c r="N11"/>
  <c r="B8" s="1"/>
  <c r="B19" i="4"/>
  <c r="B18"/>
  <c r="B17"/>
  <c r="N47"/>
  <c r="N41"/>
  <c r="N35"/>
  <c r="N29"/>
  <c r="B16" s="1"/>
  <c r="N23"/>
  <c r="B15" s="1"/>
  <c r="N17"/>
  <c r="B14" s="1"/>
  <c r="N11"/>
  <c r="B13" s="1"/>
  <c r="B10" i="3"/>
  <c r="B9"/>
  <c r="B8"/>
  <c r="B7"/>
  <c r="N39"/>
  <c r="N33"/>
  <c r="N27"/>
  <c r="N21"/>
  <c r="N15"/>
  <c r="B6" s="1"/>
  <c r="N9"/>
  <c r="B5" s="1"/>
  <c r="N3"/>
  <c r="B4" s="1"/>
  <c r="F29" i="15" l="1"/>
  <c r="D30"/>
  <c r="G14"/>
  <c r="G15"/>
  <c r="D15"/>
  <c r="E15"/>
  <c r="F15"/>
  <c r="B15"/>
  <c r="B14"/>
  <c r="F30"/>
  <c r="E30"/>
  <c r="A27" i="8"/>
  <c r="A8"/>
  <c r="R2" i="1"/>
  <c r="E4" i="14"/>
  <c r="E5"/>
  <c r="E3"/>
  <c r="Q2" i="1"/>
  <c r="E5" i="13"/>
  <c r="E4"/>
  <c r="E3"/>
  <c r="P2" i="1"/>
  <c r="B50" s="1"/>
  <c r="E5" i="12"/>
  <c r="E4"/>
  <c r="E3"/>
  <c r="O2" i="1"/>
  <c r="B49" s="1"/>
  <c r="M2"/>
  <c r="C14" i="9"/>
  <c r="H5" s="1"/>
  <c r="B14"/>
  <c r="F13"/>
  <c r="E13"/>
  <c r="D13"/>
  <c r="F12"/>
  <c r="E12"/>
  <c r="D12"/>
  <c r="F11"/>
  <c r="E11"/>
  <c r="D11"/>
  <c r="F10"/>
  <c r="E10"/>
  <c r="D10"/>
  <c r="F9"/>
  <c r="E9"/>
  <c r="D9"/>
  <c r="F8"/>
  <c r="E8"/>
  <c r="D8"/>
  <c r="H7"/>
  <c r="F7"/>
  <c r="E7"/>
  <c r="D7"/>
  <c r="H6"/>
  <c r="L2" i="1"/>
  <c r="K2"/>
  <c r="C20" i="7"/>
  <c r="I11" s="1"/>
  <c r="B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A8"/>
  <c r="E7" s="1"/>
  <c r="J2" i="1"/>
  <c r="C14" i="6"/>
  <c r="I5" s="1"/>
  <c r="B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I2" i="1"/>
  <c r="H2"/>
  <c r="C14" i="5"/>
  <c r="I5" s="1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A8" i="4"/>
  <c r="E5" s="1"/>
  <c r="C20"/>
  <c r="I11" s="1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G2" i="1"/>
  <c r="C11" i="3"/>
  <c r="I2" s="1"/>
  <c r="F10"/>
  <c r="F9"/>
  <c r="F8"/>
  <c r="F7"/>
  <c r="F6"/>
  <c r="F5"/>
  <c r="F4"/>
  <c r="E10"/>
  <c r="E9"/>
  <c r="E8"/>
  <c r="E7"/>
  <c r="E6"/>
  <c r="E5"/>
  <c r="E4"/>
  <c r="D10"/>
  <c r="D9"/>
  <c r="D8"/>
  <c r="D7"/>
  <c r="D6"/>
  <c r="D5"/>
  <c r="D4"/>
  <c r="F2" i="1"/>
  <c r="A7" i="2"/>
  <c r="E4" s="1"/>
  <c r="G21" i="1"/>
  <c r="E21"/>
  <c r="C21"/>
  <c r="A21"/>
  <c r="G17"/>
  <c r="E17"/>
  <c r="C17"/>
  <c r="A17"/>
  <c r="G13"/>
  <c r="E13"/>
  <c r="C13"/>
  <c r="A13"/>
  <c r="K27"/>
  <c r="J27"/>
  <c r="I27"/>
  <c r="H27"/>
  <c r="G27"/>
  <c r="F27"/>
  <c r="E27"/>
  <c r="D27"/>
  <c r="C27"/>
  <c r="B27"/>
  <c r="O9"/>
  <c r="M9"/>
  <c r="K9"/>
  <c r="G9"/>
  <c r="C9"/>
  <c r="I9"/>
  <c r="E9"/>
  <c r="A9"/>
  <c r="A31" i="8" l="1"/>
  <c r="A30"/>
  <c r="E30" s="1"/>
  <c r="A29"/>
  <c r="I12" i="7"/>
  <c r="I13"/>
  <c r="I6" i="6"/>
  <c r="I7"/>
  <c r="E6" i="7"/>
  <c r="E5"/>
  <c r="B48" i="1"/>
  <c r="I6" i="5"/>
  <c r="I7"/>
  <c r="I12" i="4"/>
  <c r="E7"/>
  <c r="E6"/>
  <c r="I13"/>
  <c r="I4" i="3"/>
  <c r="I3"/>
  <c r="E5" i="2"/>
  <c r="E6"/>
  <c r="C30" i="1"/>
  <c r="D31"/>
  <c r="H31"/>
  <c r="G29"/>
  <c r="K31"/>
  <c r="J28"/>
  <c r="B30"/>
  <c r="F30"/>
  <c r="J30"/>
  <c r="K28"/>
  <c r="E31"/>
  <c r="I29"/>
  <c r="G30"/>
  <c r="C31"/>
  <c r="K30"/>
  <c r="C29"/>
  <c r="K29"/>
  <c r="E30"/>
  <c r="I30"/>
  <c r="G31"/>
  <c r="G28"/>
  <c r="E28"/>
  <c r="I28"/>
  <c r="D28"/>
  <c r="H28"/>
  <c r="B29"/>
  <c r="B32" s="1"/>
  <c r="F29"/>
  <c r="J29"/>
  <c r="D30"/>
  <c r="H30"/>
  <c r="B31"/>
  <c r="F31"/>
  <c r="J31"/>
  <c r="I31"/>
  <c r="C28"/>
  <c r="E29"/>
  <c r="B28"/>
  <c r="F28"/>
  <c r="D29"/>
  <c r="H29"/>
  <c r="B47"/>
  <c r="F32" l="1"/>
  <c r="J32"/>
  <c r="D32"/>
  <c r="C32"/>
  <c r="G32"/>
  <c r="H32"/>
  <c r="E32"/>
  <c r="I32"/>
  <c r="K32"/>
  <c r="G30" i="8"/>
  <c r="I30"/>
  <c r="E31"/>
  <c r="G31"/>
  <c r="I31"/>
  <c r="G29"/>
  <c r="E29"/>
  <c r="I29"/>
  <c r="L32" i="1" l="1"/>
  <c r="B51"/>
  <c r="B53" s="1"/>
  <c r="C19" i="15"/>
  <c r="C20"/>
  <c r="C29" l="1"/>
  <c r="G19"/>
  <c r="C30"/>
  <c r="G29" l="1"/>
  <c r="G30"/>
</calcChain>
</file>

<file path=xl/sharedStrings.xml><?xml version="1.0" encoding="utf-8"?>
<sst xmlns="http://schemas.openxmlformats.org/spreadsheetml/2006/main" count="836" uniqueCount="186">
  <si>
    <r>
      <t>PT = C × (PD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+PD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+PD</t>
    </r>
    <r>
      <rPr>
        <b/>
        <vertAlign val="sub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+PD</t>
    </r>
    <r>
      <rPr>
        <b/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),</t>
    </r>
  </si>
  <si>
    <t>IN1.1</t>
  </si>
  <si>
    <t>IN1.2</t>
  </si>
  <si>
    <t>IN1.3</t>
  </si>
  <si>
    <t>IN2.1</t>
  </si>
  <si>
    <t>IN2.2</t>
  </si>
  <si>
    <t>IN2.3</t>
  </si>
  <si>
    <t>IN3.1</t>
  </si>
  <si>
    <t>IN3.2</t>
  </si>
  <si>
    <t>IN4.1</t>
  </si>
  <si>
    <t>IN4.2</t>
  </si>
  <si>
    <t>IN4.3</t>
  </si>
  <si>
    <t>C = 5</t>
  </si>
  <si>
    <r>
      <t>PD1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(IN1.1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p1.1) + (IN1.2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p1.2) + (IN1.3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p1.3</t>
    </r>
    <r>
      <rPr>
        <sz val="12"/>
        <color theme="1"/>
        <rFont val="Arial"/>
        <family val="2"/>
      </rPr>
      <t>)</t>
    </r>
  </si>
  <si>
    <r>
      <t>PD3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(IN3.1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p3.1) + (IN3.2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p3.2) + (IN3.3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p3.3</t>
    </r>
    <r>
      <rPr>
        <sz val="12"/>
        <color theme="1"/>
        <rFont val="Arial"/>
        <family val="2"/>
      </rPr>
      <t>)</t>
    </r>
  </si>
  <si>
    <t>PD1 =</t>
  </si>
  <si>
    <t>PD2 =</t>
  </si>
  <si>
    <t>PD3 =</t>
  </si>
  <si>
    <t>PD4 =</t>
  </si>
  <si>
    <t>C =</t>
  </si>
  <si>
    <t>PT =</t>
  </si>
  <si>
    <t>Factor modulación circunstancias especiales: Gestión</t>
  </si>
  <si>
    <t>Factor modulación circunstancias especiales: Bajas y excedencias cuidados</t>
  </si>
  <si>
    <t>Factor modulación circunstancias especiales: Estancias, excedencias …</t>
  </si>
  <si>
    <t>Factor modulación circunstancias especiales: Otros</t>
  </si>
  <si>
    <t>Ponderación cargo</t>
  </si>
  <si>
    <t>Tiempo</t>
  </si>
  <si>
    <t>FM =</t>
  </si>
  <si>
    <t>FM = G + B + E + O</t>
  </si>
  <si>
    <t>Estancias E</t>
  </si>
  <si>
    <t>Gestión G</t>
  </si>
  <si>
    <t>Bajas B</t>
  </si>
  <si>
    <t>Otros O</t>
  </si>
  <si>
    <r>
      <t>PD4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MÁX [0,3 ; (IN4.1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p4.1) + (IN4.2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p4.2) + (IN4.3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p4.3)]</t>
    </r>
  </si>
  <si>
    <t>IN2.4</t>
  </si>
  <si>
    <t>IN3,3</t>
  </si>
  <si>
    <r>
      <t>PD2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(IN2.1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p2.1) + (IN2.2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p2.2) + (IN2.3 </t>
    </r>
    <r>
      <rPr>
        <b/>
        <sz val="12"/>
        <color theme="1"/>
        <rFont val="Arial"/>
        <family val="2"/>
      </rPr>
      <t>×</t>
    </r>
    <r>
      <rPr>
        <sz val="12"/>
        <color theme="1"/>
        <rFont val="Arial"/>
        <family val="2"/>
      </rPr>
      <t xml:space="preserve"> p2.3)  + (IN2.4 x p2.4)</t>
    </r>
  </si>
  <si>
    <t>Total</t>
  </si>
  <si>
    <t>Asiste</t>
  </si>
  <si>
    <t>%</t>
  </si>
  <si>
    <t>EVIDENCIAS NO IMPLICACIÓN</t>
  </si>
  <si>
    <t>NO EVIDENCIAS FALTA IMPLICACIÓN</t>
  </si>
  <si>
    <t>EVIDENCIAS LIDERAZGO POD</t>
  </si>
  <si>
    <t>Insuficiente = 0</t>
  </si>
  <si>
    <t>Suficiente = 1</t>
  </si>
  <si>
    <t>Destacada = 2</t>
  </si>
  <si>
    <t>SI/NO</t>
  </si>
  <si>
    <t>E4 VERDADERO</t>
  </si>
  <si>
    <t>O</t>
  </si>
  <si>
    <t>Y</t>
  </si>
  <si>
    <t xml:space="preserve">Posibilidad </t>
  </si>
  <si>
    <t>Resultado</t>
  </si>
  <si>
    <t>E7 VERDADERO</t>
  </si>
  <si>
    <t>E5 VERDADERO</t>
  </si>
  <si>
    <t>E6 VERDADERO</t>
  </si>
  <si>
    <t>IN1.1. REUNIONES ELABORACIÓN PLAN DE ORDENACIÓN DOCENTE</t>
  </si>
  <si>
    <t>IN1.2. ADECUACIÓN GUÍA DOCENTE PARA CUMPLIR FINALIDAD</t>
  </si>
  <si>
    <t>NO ENTREGA GUÍA 2 Ó MÁS VECES</t>
  </si>
  <si>
    <t>ENTREGA GUÍA CON INFO. REQUERIDA</t>
  </si>
  <si>
    <t>Media de la encuesta alumnado sobre asignatura (ítems 1 a 5)</t>
  </si>
  <si>
    <t>Asignatura 1</t>
  </si>
  <si>
    <t>Asignatura 2</t>
  </si>
  <si>
    <t>Asignatura 3</t>
  </si>
  <si>
    <t>Asignatura 4</t>
  </si>
  <si>
    <t>Asignatura 5</t>
  </si>
  <si>
    <t>Asignatura 6</t>
  </si>
  <si>
    <t>Asignatura 7</t>
  </si>
  <si>
    <t xml:space="preserve">Nº asignaturas impartidas </t>
  </si>
  <si>
    <t>MEDIA</t>
  </si>
  <si>
    <t>C9 SI</t>
  </si>
  <si>
    <t>C10 SI</t>
  </si>
  <si>
    <t>C11 SI</t>
  </si>
  <si>
    <t>C26 SI</t>
  </si>
  <si>
    <t>C27 SI</t>
  </si>
  <si>
    <t>E3 VERDADERO</t>
  </si>
  <si>
    <t>C17 SI</t>
  </si>
  <si>
    <t>C18 SI</t>
  </si>
  <si>
    <t>I2 VERDADERO</t>
  </si>
  <si>
    <t>I3 VERDADERO</t>
  </si>
  <si>
    <t>I4 VERDADERO</t>
  </si>
  <si>
    <t>IN1.3. PARTICIPACIÓN EN REUNIONES PREVIAS AL COMIENZO DOCENCIA</t>
  </si>
  <si>
    <t>Media de la encuesta alumnado sobre asignatura (ítem 3)</t>
  </si>
  <si>
    <t>EVIDENCIAS NO IMPLICACIÓN COORD. VERTICAL</t>
  </si>
  <si>
    <t>I11 VERDADERO</t>
  </si>
  <si>
    <t>C25 SI</t>
  </si>
  <si>
    <t>I12 VERDADERO</t>
  </si>
  <si>
    <t>I13 VERDADERO</t>
  </si>
  <si>
    <t>NO EVIDENCIAS NO IMPLICACIÓN COORD. VERTICAL</t>
  </si>
  <si>
    <t>EVIDENCIAS PARTICIPACIÓN COORD. VERTICAL</t>
  </si>
  <si>
    <t>Y/O</t>
  </si>
  <si>
    <t>IN2.1. EJECUCIÓN DE LAS ACTIVIDADES DOCENTES</t>
  </si>
  <si>
    <t>QUEJAS NO REALIZA ACTIVIDADES DOCENTES BÁSICAS</t>
  </si>
  <si>
    <t>NO QUEJAS SOBRE NO REALIZAR ACTIVIDADES DOCENTES BÁSICAS</t>
  </si>
  <si>
    <t>EVIDENCIAS AMPLIACIÓN ACTIVIDADES DOCENTES BÁSICAS</t>
  </si>
  <si>
    <t>NO DESATIENDE ACTIVIDADES TUTORIZACIÓN (EVIDENCIAS)</t>
  </si>
  <si>
    <t>ATIENDE ACTIVIDADES TUTORIZACIÓN + 1 TUTORIZACIÓN DIVERSIDAD O 3 MOVILIDAD</t>
  </si>
  <si>
    <t>Media de la encuesta alumnado sobre asignatura (ítem 12)</t>
  </si>
  <si>
    <t>I5 VERDADERO</t>
  </si>
  <si>
    <t>I6 VERDADERO</t>
  </si>
  <si>
    <t>I7 VERDADERO</t>
  </si>
  <si>
    <t>C19 SI</t>
  </si>
  <si>
    <t>C20 SI</t>
  </si>
  <si>
    <t>C24 SI</t>
  </si>
  <si>
    <t>IN2.2. AJUSTE A LA GUÍA DOCENTES</t>
  </si>
  <si>
    <t>Media de la encuesta alumnado sobre desempeño docente (ítems 1 a 3)</t>
  </si>
  <si>
    <t>INCUMPLIMIENTO GUÍA DOCENTE AL MENOS EN 2 DE 5 CURSOS</t>
  </si>
  <si>
    <t>NO INCUMPLIMIENTO GUÍA DOCENTE</t>
  </si>
  <si>
    <t>EVIDENCIAS NIVEL DE AJUSTE DE SU GUÍA DOCENTE (AUTOINFORME)</t>
  </si>
  <si>
    <t>IN2.3. PARTICIPACIÓN EN REUNIONES DE COORDINACIÓN/SEGUIMIENTO VERTICAL Y HORIZONTAL</t>
  </si>
  <si>
    <t>Media de la encuesta alumnado sobre actividad docente (ítem 3)</t>
  </si>
  <si>
    <t>FALTA IMPLICACIÓN COORD. VERTICAL/HORIZONTAL. NO RESUELVE SOLAPAMIENTOS DOCENTES</t>
  </si>
  <si>
    <t>NO FALTA IMPLICACIÓN COORD. VERTICAL/HORIZONTAL. NO SOLAPAMIENTOS DOCENTES</t>
  </si>
  <si>
    <t>LIDERAZGO COORD. VERTICAL/HORIZONTAL. NO SOLAPAMIENTOS DOCENTES</t>
  </si>
  <si>
    <t>IN2.4. DEDICACIÓN DOCENTE REALIZADA</t>
  </si>
  <si>
    <t xml:space="preserve">Nº asignaturas distintas impartiendo más de 1 ECTS </t>
  </si>
  <si>
    <t>v</t>
  </si>
  <si>
    <t>Antigüedad</t>
  </si>
  <si>
    <t>6 a 10 años</t>
  </si>
  <si>
    <t>Más de 10 años</t>
  </si>
  <si>
    <t>5 años o menos</t>
  </si>
  <si>
    <t xml:space="preserve">Nº asignaturas distintas con grupos de 50 a 70 estudiantes </t>
  </si>
  <si>
    <t xml:space="preserve">Nº asignaturas distintas con grupos de 76 a 100 estudiantes </t>
  </si>
  <si>
    <t xml:space="preserve">Nº asignaturas distintas con grupos de más de 100 estudiantes </t>
  </si>
  <si>
    <t>Dedicación docente promedio en ECTS</t>
  </si>
  <si>
    <t>Capacidad docente promedio en ECTS</t>
  </si>
  <si>
    <t>e</t>
  </si>
  <si>
    <t>IN3.1. OBJETIVOS FORMATIVOS ALCANZADOS Y COMPETENCIAS ADQUIRIDAS</t>
  </si>
  <si>
    <t>Media de la encuesta alumnado sobre satisfacción (ítems 4, 7, 8, 9, 10, 11 y 12)</t>
  </si>
  <si>
    <t>HAY EVIDENCIAS DE NO ALCANZAR OBJETIVOS Y RESULTADOS DE APRENDIZAJE</t>
  </si>
  <si>
    <t>NO HAY EVIDENCIAS DE NO ALCANZAR OBJETIVOS Y RESULTADOS DE APRENDIZAJE</t>
  </si>
  <si>
    <t>H5 VERDADERO</t>
  </si>
  <si>
    <t>IN3.2. RESULTADOS ACADÉMICOS</t>
  </si>
  <si>
    <t>IN3.3. ANÁLISIS DEL DOCENTE Y PLAN DE MEJORAS</t>
  </si>
  <si>
    <t>AUTOINFORME NO SE AJUSTA A LOS ASPECTOS QUE DEBE DE CONTEMPLAR</t>
  </si>
  <si>
    <t>AUTOINFORME SE AJUSTA A LOS ASPECTOS QUE DEBE DE CONTEMPLAR</t>
  </si>
  <si>
    <t>AUTOINFORME EVIDENCIA PROCESO DE ANÁLISIS, REFLEXIÓN Y MEJORA</t>
  </si>
  <si>
    <t>IN4.1. INNOVACIÓN DOCENTE REALIZADA</t>
  </si>
  <si>
    <t>En el período total Proyectos, Materiales, etc. de Innovación Docente</t>
  </si>
  <si>
    <t>NO PERTENENCIA A GID O SIMILAR</t>
  </si>
  <si>
    <t>PERTENENCIA A GID O SIMILAR Y 1 PROYECTO</t>
  </si>
  <si>
    <t>PERTENENCIA A GID O SIMILAR Y 2 PROYECTOS O MÁS</t>
  </si>
  <si>
    <t>C8 SI</t>
  </si>
  <si>
    <t>IN4.2. FORMACIÓN DOCENTE REALIZADA</t>
  </si>
  <si>
    <t>En el período Actividades Docentes recibidas o impartidas</t>
  </si>
  <si>
    <t>IN4.3. DIVULGACIÓN DOCENTE REALIZADA</t>
  </si>
  <si>
    <t>En el período Aciones Divulgativas Docentes</t>
  </si>
  <si>
    <t>B</t>
  </si>
  <si>
    <t>Indicador Básico</t>
  </si>
  <si>
    <t>C</t>
  </si>
  <si>
    <t>Indicador Complementario</t>
  </si>
  <si>
    <t>nº alumnos</t>
  </si>
  <si>
    <t>Curso 1</t>
  </si>
  <si>
    <t>Curso 2</t>
  </si>
  <si>
    <t>Curso 3</t>
  </si>
  <si>
    <t>Curso 4</t>
  </si>
  <si>
    <t>Curso 5</t>
  </si>
  <si>
    <t xml:space="preserve">Media Ítem 1 a 5 </t>
  </si>
  <si>
    <t>Media Asignatura</t>
  </si>
  <si>
    <t>H6 VERDADERO</t>
  </si>
  <si>
    <t>H7 VERDADERO</t>
  </si>
  <si>
    <t>Tasa de Rendimiento</t>
  </si>
  <si>
    <t>Cohorte</t>
  </si>
  <si>
    <t>DE</t>
  </si>
  <si>
    <t>MÁS 1,7 DE</t>
  </si>
  <si>
    <t>MENOS 1,7 DE</t>
  </si>
  <si>
    <t xml:space="preserve">Tasa de Éxito </t>
  </si>
  <si>
    <t>Nº Asignaturas Cohorte</t>
  </si>
  <si>
    <t>PERCENTIL 15</t>
  </si>
  <si>
    <t>PERCENTIL 85</t>
  </si>
  <si>
    <t xml:space="preserve">Promedios </t>
  </si>
  <si>
    <t>Tasa éxito menor de 1,7 DE del promedio</t>
  </si>
  <si>
    <t>Tasa éxito incluida entre 1,7 DE</t>
  </si>
  <si>
    <t>Tasa de éxito superior a 1,7 DE</t>
  </si>
  <si>
    <t>Tasa de rendimiento menor a 1,7 DE o menor del percentil 15</t>
  </si>
  <si>
    <t>Insuficiente 0</t>
  </si>
  <si>
    <t>Suficiente 1</t>
  </si>
  <si>
    <t>Tasa de rendimiento incluida en 1,7 DE o entre el percentil 15 y el 85</t>
  </si>
  <si>
    <t>Destacado 2</t>
  </si>
  <si>
    <t>Tasa de rendimiento superior a 1,7 DE o superior a percentil 85</t>
  </si>
  <si>
    <t>C5 SI</t>
  </si>
  <si>
    <t>C6 SI</t>
  </si>
  <si>
    <t>C7 SI</t>
  </si>
  <si>
    <t>Media Ítem 3</t>
  </si>
  <si>
    <t>Media Ítem 12</t>
  </si>
  <si>
    <t>Media Ítem 1 a 3</t>
  </si>
  <si>
    <t xml:space="preserve">Media Ítem 4, 7, 8, 9, 10, 11 y 12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</si>
</sst>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A"/>
      <name val="Book Antiqua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8" fillId="0" borderId="0" xfId="0" applyFont="1"/>
    <xf numFmtId="0" fontId="6" fillId="7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2" fontId="6" fillId="4" borderId="0" xfId="0" applyNumberFormat="1" applyFont="1" applyFill="1"/>
    <xf numFmtId="0" fontId="7" fillId="6" borderId="0" xfId="0" applyFont="1" applyFill="1" applyAlignment="1">
      <alignment horizontal="center"/>
    </xf>
    <xf numFmtId="2" fontId="0" fillId="0" borderId="0" xfId="0" applyNumberFormat="1"/>
    <xf numFmtId="2" fontId="6" fillId="7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6" fillId="8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vertical="top" wrapText="1" indent="4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zoomScaleNormal="100" workbookViewId="0"/>
  </sheetViews>
  <sheetFormatPr baseColWidth="10" defaultRowHeight="15"/>
  <cols>
    <col min="21" max="21" width="31.140625" customWidth="1"/>
  </cols>
  <sheetData>
    <row r="1" spans="1:21" ht="18.75">
      <c r="A1" s="1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34</v>
      </c>
      <c r="M1" s="3" t="s">
        <v>7</v>
      </c>
      <c r="N1" s="3" t="s">
        <v>8</v>
      </c>
      <c r="O1" s="3" t="s">
        <v>35</v>
      </c>
      <c r="P1" s="3" t="s">
        <v>9</v>
      </c>
      <c r="Q1" s="3" t="s">
        <v>10</v>
      </c>
      <c r="R1" s="3" t="s">
        <v>11</v>
      </c>
      <c r="T1" s="3" t="s">
        <v>146</v>
      </c>
      <c r="U1" s="3" t="s">
        <v>147</v>
      </c>
    </row>
    <row r="2" spans="1:21">
      <c r="F2" s="5">
        <f>IN1.1!A25</f>
        <v>0</v>
      </c>
      <c r="G2" s="5">
        <f>IN1.2!A26</f>
        <v>0</v>
      </c>
      <c r="H2" s="5">
        <f>IN1.3!A34</f>
        <v>0</v>
      </c>
      <c r="I2" s="5">
        <f>IN2.1!A34</f>
        <v>0</v>
      </c>
      <c r="J2" s="5">
        <f>IN2.2!A29</f>
        <v>0</v>
      </c>
      <c r="K2" s="5">
        <f>IN2.3!A34</f>
        <v>0</v>
      </c>
      <c r="L2" s="5">
        <f>IN2.4!A37</f>
        <v>0</v>
      </c>
      <c r="M2" s="5">
        <f>IN3.1!A28</f>
        <v>0</v>
      </c>
      <c r="N2" s="5">
        <f>IN3.2!A33</f>
        <v>0</v>
      </c>
      <c r="O2" s="5">
        <f>IN3.3!A14</f>
        <v>0</v>
      </c>
      <c r="P2" s="5">
        <f>IN4.1!A18</f>
        <v>0</v>
      </c>
      <c r="Q2" s="5">
        <f>IN4.2!A14</f>
        <v>0</v>
      </c>
      <c r="R2" s="5">
        <f>IN4.3!A14</f>
        <v>0</v>
      </c>
      <c r="T2" s="3" t="s">
        <v>148</v>
      </c>
      <c r="U2" s="3" t="s">
        <v>149</v>
      </c>
    </row>
    <row r="3" spans="1:21">
      <c r="F3" s="3">
        <v>0.05</v>
      </c>
      <c r="G3" s="3">
        <v>0.1</v>
      </c>
      <c r="H3" s="3">
        <v>0.05</v>
      </c>
      <c r="I3" s="3">
        <v>0.15</v>
      </c>
      <c r="J3" s="3">
        <v>0.1</v>
      </c>
      <c r="K3" s="3">
        <v>0.05</v>
      </c>
      <c r="L3" s="3">
        <v>0.05</v>
      </c>
      <c r="M3" s="3">
        <v>0.1</v>
      </c>
      <c r="N3" s="3">
        <v>0.1</v>
      </c>
      <c r="O3" s="3">
        <v>0.125</v>
      </c>
      <c r="P3" s="3">
        <v>7.4999999999999997E-2</v>
      </c>
      <c r="Q3" s="3">
        <v>7.4999999999999997E-2</v>
      </c>
      <c r="R3" s="3">
        <v>7.4999999999999997E-2</v>
      </c>
    </row>
    <row r="4" spans="1:21">
      <c r="F4" s="3" t="s">
        <v>146</v>
      </c>
      <c r="G4" s="3" t="s">
        <v>146</v>
      </c>
      <c r="H4" s="3" t="s">
        <v>148</v>
      </c>
      <c r="I4" s="3" t="s">
        <v>146</v>
      </c>
      <c r="J4" s="3" t="s">
        <v>146</v>
      </c>
      <c r="K4" s="3" t="s">
        <v>148</v>
      </c>
      <c r="L4" s="3" t="s">
        <v>148</v>
      </c>
      <c r="M4" s="3" t="s">
        <v>146</v>
      </c>
      <c r="N4" s="3" t="s">
        <v>146</v>
      </c>
      <c r="O4" s="3" t="s">
        <v>146</v>
      </c>
      <c r="P4" s="3" t="s">
        <v>148</v>
      </c>
      <c r="Q4" s="3" t="s">
        <v>148</v>
      </c>
      <c r="R4" s="3" t="s">
        <v>148</v>
      </c>
    </row>
    <row r="6" spans="1:21">
      <c r="A6" t="s">
        <v>21</v>
      </c>
    </row>
    <row r="7" spans="1:21">
      <c r="A7" t="s">
        <v>25</v>
      </c>
      <c r="C7" t="s">
        <v>26</v>
      </c>
      <c r="E7" t="s">
        <v>25</v>
      </c>
      <c r="G7" t="s">
        <v>26</v>
      </c>
      <c r="I7" t="s">
        <v>25</v>
      </c>
      <c r="K7" t="s">
        <v>26</v>
      </c>
      <c r="M7" t="s">
        <v>25</v>
      </c>
      <c r="O7" t="s">
        <v>26</v>
      </c>
    </row>
    <row r="8" spans="1:21">
      <c r="A8" s="7"/>
      <c r="B8" s="3">
        <v>3</v>
      </c>
      <c r="C8" s="7"/>
      <c r="D8" s="3">
        <v>4</v>
      </c>
      <c r="E8" s="7"/>
      <c r="F8" s="3">
        <v>3</v>
      </c>
      <c r="G8" s="7"/>
      <c r="H8" s="3">
        <v>4</v>
      </c>
      <c r="I8" s="7"/>
      <c r="J8" s="3">
        <v>3</v>
      </c>
      <c r="K8" s="7"/>
      <c r="L8" s="3">
        <v>4</v>
      </c>
      <c r="M8" s="7"/>
      <c r="N8" s="3">
        <v>3</v>
      </c>
      <c r="O8" s="7"/>
      <c r="P8" s="3">
        <v>4</v>
      </c>
    </row>
    <row r="9" spans="1:21">
      <c r="A9" s="3">
        <f>A8/B8</f>
        <v>0</v>
      </c>
      <c r="B9" s="3"/>
      <c r="C9" s="3">
        <f>C8/D8</f>
        <v>0</v>
      </c>
      <c r="D9" s="3"/>
      <c r="E9" s="3">
        <f>E8/F8</f>
        <v>0</v>
      </c>
      <c r="F9" s="3"/>
      <c r="G9" s="3">
        <f>G8/H8</f>
        <v>0</v>
      </c>
      <c r="H9" s="3"/>
      <c r="I9" s="3">
        <f>I8/J8</f>
        <v>0</v>
      </c>
      <c r="J9" s="3"/>
      <c r="K9" s="3">
        <f>K8/L8</f>
        <v>0</v>
      </c>
      <c r="L9" s="3"/>
      <c r="M9" s="3">
        <f>M8/N8</f>
        <v>0</v>
      </c>
      <c r="N9" s="3"/>
      <c r="O9" s="3">
        <f>O8/P8</f>
        <v>0</v>
      </c>
      <c r="P9" s="3"/>
    </row>
    <row r="10" spans="1:21">
      <c r="A10" t="s">
        <v>22</v>
      </c>
    </row>
    <row r="11" spans="1:21">
      <c r="A11" t="s">
        <v>26</v>
      </c>
      <c r="C11" t="s">
        <v>26</v>
      </c>
      <c r="E11" t="s">
        <v>26</v>
      </c>
      <c r="G11" t="s">
        <v>26</v>
      </c>
    </row>
    <row r="12" spans="1:21">
      <c r="A12" s="8"/>
      <c r="B12" s="3">
        <v>12</v>
      </c>
      <c r="C12" s="8"/>
      <c r="D12" s="3">
        <v>12</v>
      </c>
      <c r="E12" s="8"/>
      <c r="F12" s="3">
        <v>12</v>
      </c>
      <c r="G12" s="8"/>
      <c r="H12" s="3">
        <v>12</v>
      </c>
    </row>
    <row r="13" spans="1:21">
      <c r="A13" s="3">
        <f>A12/B12</f>
        <v>0</v>
      </c>
      <c r="B13" s="3"/>
      <c r="C13" s="3">
        <f>C12/D12</f>
        <v>0</v>
      </c>
      <c r="D13" s="3"/>
      <c r="E13" s="3">
        <f>E12/F12</f>
        <v>0</v>
      </c>
      <c r="F13" s="3"/>
      <c r="G13" s="3">
        <f>G12/H12</f>
        <v>0</v>
      </c>
      <c r="H13" s="3"/>
    </row>
    <row r="14" spans="1:21">
      <c r="A14" t="s">
        <v>23</v>
      </c>
    </row>
    <row r="15" spans="1:21">
      <c r="A15" t="s">
        <v>26</v>
      </c>
      <c r="C15" t="s">
        <v>26</v>
      </c>
      <c r="E15" t="s">
        <v>26</v>
      </c>
      <c r="G15" t="s">
        <v>26</v>
      </c>
    </row>
    <row r="16" spans="1:21">
      <c r="A16" s="21"/>
      <c r="B16" s="3">
        <v>12</v>
      </c>
      <c r="C16" s="9"/>
      <c r="D16" s="3">
        <v>12</v>
      </c>
      <c r="E16" s="9"/>
      <c r="F16" s="3">
        <v>12</v>
      </c>
      <c r="G16" s="9"/>
      <c r="H16" s="3">
        <v>12</v>
      </c>
    </row>
    <row r="17" spans="1:12">
      <c r="A17" s="3">
        <f>A16/B16</f>
        <v>0</v>
      </c>
      <c r="B17" s="3"/>
      <c r="C17" s="3">
        <f>C16/D16</f>
        <v>0</v>
      </c>
      <c r="D17" s="3"/>
      <c r="E17" s="3">
        <f>E16/F16</f>
        <v>0</v>
      </c>
      <c r="F17" s="3"/>
      <c r="G17" s="3">
        <f>G16/H16</f>
        <v>0</v>
      </c>
      <c r="H17" s="3"/>
    </row>
    <row r="18" spans="1:12">
      <c r="A18" t="s">
        <v>24</v>
      </c>
    </row>
    <row r="19" spans="1:12">
      <c r="A19" t="s">
        <v>26</v>
      </c>
      <c r="C19" t="s">
        <v>26</v>
      </c>
      <c r="E19" t="s">
        <v>26</v>
      </c>
      <c r="G19" t="s">
        <v>26</v>
      </c>
    </row>
    <row r="20" spans="1:12">
      <c r="A20" s="10"/>
      <c r="B20" s="3">
        <v>12</v>
      </c>
      <c r="C20" s="10"/>
      <c r="D20" s="3">
        <v>12</v>
      </c>
      <c r="E20" s="10"/>
      <c r="F20" s="3">
        <v>12</v>
      </c>
      <c r="G20" s="10"/>
      <c r="H20" s="3">
        <v>12</v>
      </c>
    </row>
    <row r="21" spans="1:12">
      <c r="A21" s="3">
        <f>A20/B20</f>
        <v>0</v>
      </c>
      <c r="B21" s="3"/>
      <c r="C21" s="3">
        <f>C20/D20</f>
        <v>0</v>
      </c>
      <c r="D21" s="3"/>
      <c r="E21" s="3">
        <f>E20/F20</f>
        <v>0</v>
      </c>
      <c r="F21" s="3"/>
      <c r="G21" s="3">
        <f>G20/H20</f>
        <v>0</v>
      </c>
      <c r="H21" s="3"/>
    </row>
    <row r="24" spans="1:12"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11</v>
      </c>
    </row>
    <row r="25" spans="1:12"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</row>
    <row r="26" spans="1:12">
      <c r="B26" s="11">
        <v>1.4999999999999999E-2</v>
      </c>
      <c r="C26" s="11">
        <v>1.4999999999999999E-2</v>
      </c>
      <c r="D26" s="11">
        <v>1.4999999999999999E-2</v>
      </c>
      <c r="E26" s="11">
        <v>1.4999999999999999E-2</v>
      </c>
      <c r="F26" s="11">
        <v>1.4999999999999999E-2</v>
      </c>
      <c r="G26" s="11">
        <v>1.4999999999999999E-2</v>
      </c>
      <c r="H26" s="11">
        <v>1.4999999999999999E-2</v>
      </c>
      <c r="I26" s="11">
        <v>1.4999999999999999E-2</v>
      </c>
      <c r="J26" s="11">
        <v>1.4999999999999999E-2</v>
      </c>
      <c r="K26" s="11">
        <v>1.4999999999999999E-2</v>
      </c>
    </row>
    <row r="27" spans="1:12">
      <c r="B27" s="3">
        <f t="shared" ref="B27:K27" si="0">B25*B26</f>
        <v>0.03</v>
      </c>
      <c r="C27" s="3">
        <f t="shared" si="0"/>
        <v>0.03</v>
      </c>
      <c r="D27" s="3">
        <f t="shared" si="0"/>
        <v>0.03</v>
      </c>
      <c r="E27" s="3">
        <f t="shared" si="0"/>
        <v>0.03</v>
      </c>
      <c r="F27" s="3">
        <f t="shared" si="0"/>
        <v>0.03</v>
      </c>
      <c r="G27" s="3">
        <f t="shared" si="0"/>
        <v>0.03</v>
      </c>
      <c r="H27" s="3">
        <f t="shared" si="0"/>
        <v>0.03</v>
      </c>
      <c r="I27" s="3">
        <f t="shared" si="0"/>
        <v>0.03</v>
      </c>
      <c r="J27" s="3">
        <f t="shared" si="0"/>
        <v>0.03</v>
      </c>
      <c r="K27" s="3">
        <f t="shared" si="0"/>
        <v>0.03</v>
      </c>
    </row>
    <row r="28" spans="1:12">
      <c r="A28" t="s">
        <v>30</v>
      </c>
      <c r="B28" s="3">
        <f t="shared" ref="B28:K28" si="1">(B27*$A$9*$C$9)+(B27*$E$9*$G$9)+(B27*$I$9*$K$9)+(B27*$M$9*$O$9)</f>
        <v>0</v>
      </c>
      <c r="C28" s="3">
        <f t="shared" si="1"/>
        <v>0</v>
      </c>
      <c r="D28" s="3">
        <f t="shared" si="1"/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</row>
    <row r="29" spans="1:12">
      <c r="A29" t="s">
        <v>31</v>
      </c>
      <c r="B29" s="3">
        <f t="shared" ref="B29:K29" si="2">(B27*$A$13)+(B27*$C$13)+(B27*$E$13)+(B27*$G$13)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</row>
    <row r="30" spans="1:12">
      <c r="A30" t="s">
        <v>29</v>
      </c>
      <c r="B30" s="3">
        <f t="shared" ref="B30:K30" si="3">(B27*$A$17)+(B27*$C$17)+(B27*$E$17)+(B27*$G$17)</f>
        <v>0</v>
      </c>
      <c r="C30" s="3">
        <f t="shared" si="3"/>
        <v>0</v>
      </c>
      <c r="D30" s="3">
        <f t="shared" si="3"/>
        <v>0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0</v>
      </c>
    </row>
    <row r="31" spans="1:12">
      <c r="A31" t="s">
        <v>32</v>
      </c>
      <c r="B31" s="3">
        <f t="shared" ref="B31:K31" si="4">(B27*$A$21)+(B27*$C$21)+(B27*$E$21)+(B27*$G$21)</f>
        <v>0</v>
      </c>
      <c r="C31" s="3">
        <f t="shared" si="4"/>
        <v>0</v>
      </c>
      <c r="D31" s="3">
        <f t="shared" si="4"/>
        <v>0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</row>
    <row r="32" spans="1:12">
      <c r="B32" s="4">
        <f t="shared" ref="B32:K32" si="5">MIN(0.03,SUM(B28:B31))</f>
        <v>0</v>
      </c>
      <c r="C32" s="4">
        <f t="shared" si="5"/>
        <v>0</v>
      </c>
      <c r="D32" s="4">
        <f t="shared" si="5"/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>SUM(B32:K32)</f>
        <v>0</v>
      </c>
    </row>
    <row r="34" spans="1:2" ht="15.75">
      <c r="A34" s="1" t="s">
        <v>12</v>
      </c>
    </row>
    <row r="36" spans="1:2" ht="19.5">
      <c r="A36" s="2" t="s">
        <v>13</v>
      </c>
    </row>
    <row r="38" spans="1:2" ht="19.5">
      <c r="A38" s="2" t="s">
        <v>36</v>
      </c>
    </row>
    <row r="40" spans="1:2" ht="19.5">
      <c r="A40" s="2" t="s">
        <v>14</v>
      </c>
    </row>
    <row r="42" spans="1:2" ht="19.5">
      <c r="A42" s="2" t="s">
        <v>33</v>
      </c>
    </row>
    <row r="44" spans="1:2" ht="15.75">
      <c r="A44" s="2" t="s">
        <v>28</v>
      </c>
    </row>
    <row r="46" spans="1:2">
      <c r="A46" s="3" t="s">
        <v>19</v>
      </c>
      <c r="B46" s="3">
        <v>5</v>
      </c>
    </row>
    <row r="47" spans="1:2">
      <c r="A47" s="3" t="s">
        <v>15</v>
      </c>
      <c r="B47" s="3">
        <f>(F2*F3)+(G2*G3)+(H2*H3)</f>
        <v>0</v>
      </c>
    </row>
    <row r="48" spans="1:2">
      <c r="A48" s="3" t="s">
        <v>16</v>
      </c>
      <c r="B48" s="3">
        <f>(I2*I3)+(J2*J3)+(K2*K3)+(L2*L3)</f>
        <v>0</v>
      </c>
    </row>
    <row r="49" spans="1:2">
      <c r="A49" s="3" t="s">
        <v>17</v>
      </c>
      <c r="B49" s="3">
        <f>(M2*M3)+(N2*N3)+(O2*O3)</f>
        <v>0</v>
      </c>
    </row>
    <row r="50" spans="1:2">
      <c r="A50" s="3" t="s">
        <v>18</v>
      </c>
      <c r="B50" s="3">
        <f>MIN(0.3, (P2*P3)+(Q2*Q3)+(R2*R3))</f>
        <v>0</v>
      </c>
    </row>
    <row r="51" spans="1:2">
      <c r="A51" s="3" t="s">
        <v>27</v>
      </c>
      <c r="B51" s="3">
        <f>SUM(B32:K32)</f>
        <v>0</v>
      </c>
    </row>
    <row r="53" spans="1:2">
      <c r="A53" s="4" t="s">
        <v>20</v>
      </c>
      <c r="B53" s="6">
        <f>MIN(10,(B46*(B47+B48+B49+B50+B51)))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0" zoomScaleNormal="90" workbookViewId="0">
      <selection activeCell="G11" sqref="G11"/>
    </sheetView>
  </sheetViews>
  <sheetFormatPr baseColWidth="10" defaultRowHeight="15"/>
  <cols>
    <col min="1" max="1" width="34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7109375" customWidth="1"/>
    <col min="8" max="8" width="21.42578125" customWidth="1"/>
    <col min="9" max="9" width="26.7109375" customWidth="1"/>
    <col min="10" max="10" width="25.42578125" customWidth="1"/>
    <col min="11" max="11" width="24.42578125" customWidth="1"/>
    <col min="12" max="12" width="31.140625" customWidth="1"/>
    <col min="13" max="13" width="11.42578125" customWidth="1"/>
  </cols>
  <sheetData>
    <row r="1" spans="1:8">
      <c r="A1" s="16" t="s">
        <v>131</v>
      </c>
      <c r="H1" t="s">
        <v>166</v>
      </c>
    </row>
    <row r="2" spans="1:8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169</v>
      </c>
      <c r="H2" s="5"/>
    </row>
    <row r="4" spans="1:8">
      <c r="A4" t="s">
        <v>160</v>
      </c>
      <c r="B4" s="24">
        <f>B6</f>
        <v>0</v>
      </c>
      <c r="C4" s="24">
        <f>C6</f>
        <v>0</v>
      </c>
      <c r="D4" s="24">
        <f>D6</f>
        <v>0</v>
      </c>
      <c r="E4" s="24">
        <f>E6</f>
        <v>0</v>
      </c>
      <c r="F4" s="24">
        <f>F6</f>
        <v>0</v>
      </c>
      <c r="G4" s="31">
        <f t="shared" ref="G4:G5" si="0">(SUM(B4:F4))/5</f>
        <v>0</v>
      </c>
    </row>
    <row r="5" spans="1:8">
      <c r="A5" t="s">
        <v>161</v>
      </c>
      <c r="B5" s="24" t="e">
        <f>(SUM(B6:B12))/$H$2</f>
        <v>#DIV/0!</v>
      </c>
      <c r="C5" s="24" t="e">
        <f t="shared" ref="C5:F5" si="1">(SUM(C6:C12))/$H$2</f>
        <v>#DIV/0!</v>
      </c>
      <c r="D5" s="24" t="e">
        <f t="shared" si="1"/>
        <v>#DIV/0!</v>
      </c>
      <c r="E5" s="24" t="e">
        <f t="shared" si="1"/>
        <v>#DIV/0!</v>
      </c>
      <c r="F5" s="24" t="e">
        <f t="shared" si="1"/>
        <v>#DIV/0!</v>
      </c>
      <c r="G5" s="24" t="e">
        <f t="shared" si="0"/>
        <v>#DIV/0!</v>
      </c>
    </row>
    <row r="6" spans="1:8">
      <c r="A6" t="s">
        <v>60</v>
      </c>
      <c r="B6" s="24"/>
      <c r="C6" s="24"/>
      <c r="D6" s="24"/>
      <c r="E6" s="24"/>
      <c r="F6" s="24"/>
      <c r="G6" s="24"/>
    </row>
    <row r="7" spans="1:8">
      <c r="A7" t="s">
        <v>61</v>
      </c>
      <c r="B7" s="24"/>
      <c r="C7" s="24"/>
      <c r="D7" s="24"/>
      <c r="E7" s="24"/>
      <c r="F7" s="24"/>
      <c r="G7" s="24"/>
    </row>
    <row r="8" spans="1:8">
      <c r="A8" t="s">
        <v>62</v>
      </c>
      <c r="B8" s="24"/>
      <c r="C8" s="24"/>
      <c r="D8" s="24"/>
      <c r="E8" s="24"/>
      <c r="F8" s="24"/>
      <c r="G8" s="24"/>
    </row>
    <row r="9" spans="1:8">
      <c r="A9" t="s">
        <v>63</v>
      </c>
      <c r="B9" s="24"/>
      <c r="C9" s="24"/>
      <c r="D9" s="24"/>
      <c r="E9" s="24"/>
      <c r="F9" s="24"/>
      <c r="G9" s="24"/>
    </row>
    <row r="10" spans="1:8">
      <c r="A10" t="s">
        <v>64</v>
      </c>
      <c r="B10" s="24"/>
      <c r="C10" s="24"/>
      <c r="D10" s="24"/>
      <c r="E10" s="24"/>
      <c r="F10" s="24"/>
      <c r="G10" s="24"/>
    </row>
    <row r="11" spans="1:8">
      <c r="A11" t="s">
        <v>65</v>
      </c>
      <c r="B11" s="22"/>
      <c r="C11" s="22"/>
      <c r="D11" s="22"/>
      <c r="E11" s="22"/>
      <c r="F11" s="22"/>
    </row>
    <row r="12" spans="1:8">
      <c r="A12" t="s">
        <v>66</v>
      </c>
      <c r="B12" s="22"/>
      <c r="C12" s="22"/>
      <c r="D12" s="22"/>
      <c r="E12" s="22"/>
      <c r="F12" s="22"/>
    </row>
    <row r="13" spans="1:8">
      <c r="A13" t="s">
        <v>162</v>
      </c>
      <c r="B13" s="24" t="e">
        <f t="shared" ref="B13:G13" si="2">STDEV(B6:B10)</f>
        <v>#DIV/0!</v>
      </c>
      <c r="C13" s="24" t="e">
        <f t="shared" si="2"/>
        <v>#DIV/0!</v>
      </c>
      <c r="D13" s="24" t="e">
        <f t="shared" si="2"/>
        <v>#DIV/0!</v>
      </c>
      <c r="E13" s="24" t="e">
        <f t="shared" si="2"/>
        <v>#DIV/0!</v>
      </c>
      <c r="F13" s="24" t="e">
        <f t="shared" si="2"/>
        <v>#DIV/0!</v>
      </c>
      <c r="G13" s="24" t="e">
        <f t="shared" si="2"/>
        <v>#DIV/0!</v>
      </c>
    </row>
    <row r="14" spans="1:8">
      <c r="A14" t="s">
        <v>163</v>
      </c>
      <c r="B14" s="24" t="e">
        <f t="shared" ref="B14:G14" si="3">B4+(1.7*B13)</f>
        <v>#DIV/0!</v>
      </c>
      <c r="C14" s="24" t="e">
        <f t="shared" si="3"/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31" t="e">
        <f t="shared" si="3"/>
        <v>#DIV/0!</v>
      </c>
    </row>
    <row r="15" spans="1:8">
      <c r="A15" t="s">
        <v>164</v>
      </c>
      <c r="B15" s="24" t="e">
        <f t="shared" ref="B15:G15" si="4">B4-(1.7*B13)</f>
        <v>#DIV/0!</v>
      </c>
      <c r="C15" s="24" t="e">
        <f t="shared" si="4"/>
        <v>#DIV/0!</v>
      </c>
      <c r="D15" s="24" t="e">
        <f t="shared" si="4"/>
        <v>#DIV/0!</v>
      </c>
      <c r="E15" s="24" t="e">
        <f t="shared" si="4"/>
        <v>#DIV/0!</v>
      </c>
      <c r="F15" s="24" t="e">
        <f t="shared" si="4"/>
        <v>#DIV/0!</v>
      </c>
      <c r="G15" s="31" t="e">
        <f t="shared" si="4"/>
        <v>#DIV/0!</v>
      </c>
    </row>
    <row r="16" spans="1:8">
      <c r="A16" t="s">
        <v>167</v>
      </c>
      <c r="B16" s="24" t="e">
        <f t="shared" ref="B16:G16" si="5">PERCENTILE(B6:B10, 0.15)</f>
        <v>#NUM!</v>
      </c>
      <c r="C16" s="24" t="e">
        <f t="shared" si="5"/>
        <v>#NUM!</v>
      </c>
      <c r="D16" s="24" t="e">
        <f t="shared" si="5"/>
        <v>#NUM!</v>
      </c>
      <c r="E16" s="24" t="e">
        <f t="shared" si="5"/>
        <v>#NUM!</v>
      </c>
      <c r="F16" s="24" t="e">
        <f t="shared" si="5"/>
        <v>#NUM!</v>
      </c>
      <c r="G16" s="32" t="e">
        <f t="shared" si="5"/>
        <v>#NUM!</v>
      </c>
    </row>
    <row r="17" spans="1:12">
      <c r="A17" t="s">
        <v>168</v>
      </c>
      <c r="B17" s="24" t="e">
        <f t="shared" ref="B17:G17" si="6">PERCENTILE(B6:B10, 0.85)</f>
        <v>#NUM!</v>
      </c>
      <c r="C17" s="24" t="e">
        <f t="shared" si="6"/>
        <v>#NUM!</v>
      </c>
      <c r="D17" s="24" t="e">
        <f t="shared" si="6"/>
        <v>#NUM!</v>
      </c>
      <c r="E17" s="24" t="e">
        <f t="shared" si="6"/>
        <v>#NUM!</v>
      </c>
      <c r="F17" s="24" t="e">
        <f t="shared" si="6"/>
        <v>#NUM!</v>
      </c>
      <c r="G17" s="32" t="e">
        <f t="shared" si="6"/>
        <v>#NUM!</v>
      </c>
    </row>
    <row r="18" spans="1:12">
      <c r="B18" s="22"/>
      <c r="C18" s="22"/>
      <c r="D18" s="22"/>
      <c r="E18" s="22"/>
      <c r="F18" s="22"/>
    </row>
    <row r="19" spans="1:12">
      <c r="A19" t="s">
        <v>165</v>
      </c>
      <c r="B19" s="24">
        <f>B21</f>
        <v>0</v>
      </c>
      <c r="C19" s="24">
        <f>C21</f>
        <v>0</v>
      </c>
      <c r="D19" s="24">
        <f t="shared" ref="D19:F19" si="7">D21</f>
        <v>0</v>
      </c>
      <c r="E19" s="24">
        <f t="shared" si="7"/>
        <v>0</v>
      </c>
      <c r="F19" s="24">
        <f t="shared" si="7"/>
        <v>0</v>
      </c>
      <c r="G19" s="31">
        <f t="shared" ref="G19:G20" si="8">(SUM(B19:F19))/5</f>
        <v>0</v>
      </c>
    </row>
    <row r="20" spans="1:12">
      <c r="A20" t="s">
        <v>161</v>
      </c>
      <c r="B20" s="24" t="e">
        <f>(SUM(B21:B27))/$H$2</f>
        <v>#DIV/0!</v>
      </c>
      <c r="C20" s="24" t="e">
        <f t="shared" ref="C20" si="9">(SUM(C21:C27))/$H$2</f>
        <v>#DIV/0!</v>
      </c>
      <c r="D20" s="24" t="e">
        <f t="shared" ref="D20" si="10">(SUM(D21:D27))/$H$2</f>
        <v>#DIV/0!</v>
      </c>
      <c r="E20" s="24" t="e">
        <f t="shared" ref="E20" si="11">(SUM(E21:E27))/$H$2</f>
        <v>#DIV/0!</v>
      </c>
      <c r="F20" s="24" t="e">
        <f t="shared" ref="F20" si="12">(SUM(F21:F27))/$H$2</f>
        <v>#DIV/0!</v>
      </c>
      <c r="G20" s="24" t="e">
        <f t="shared" si="8"/>
        <v>#DIV/0!</v>
      </c>
    </row>
    <row r="21" spans="1:12">
      <c r="A21" t="s">
        <v>60</v>
      </c>
      <c r="B21" s="24"/>
      <c r="C21" s="24"/>
      <c r="D21" s="24"/>
      <c r="E21" s="24"/>
      <c r="F21" s="24"/>
      <c r="G21" s="24"/>
    </row>
    <row r="22" spans="1:12">
      <c r="A22" t="s">
        <v>61</v>
      </c>
      <c r="B22" s="24"/>
      <c r="C22" s="24"/>
      <c r="D22" s="24"/>
      <c r="E22" s="24"/>
      <c r="F22" s="24"/>
      <c r="G22" s="24"/>
    </row>
    <row r="23" spans="1:12">
      <c r="A23" t="s">
        <v>62</v>
      </c>
      <c r="B23" s="24"/>
      <c r="C23" s="24"/>
      <c r="D23" s="24"/>
      <c r="E23" s="24"/>
      <c r="F23" s="24"/>
      <c r="G23" s="24"/>
    </row>
    <row r="24" spans="1:12">
      <c r="A24" t="s">
        <v>63</v>
      </c>
      <c r="B24" s="24"/>
      <c r="C24" s="24"/>
      <c r="D24" s="24"/>
      <c r="E24" s="24"/>
      <c r="F24" s="24"/>
      <c r="G24" s="24"/>
    </row>
    <row r="25" spans="1:12">
      <c r="A25" t="s">
        <v>64</v>
      </c>
      <c r="B25" s="24"/>
      <c r="C25" s="24"/>
      <c r="D25" s="24"/>
      <c r="E25" s="24"/>
      <c r="F25" s="24"/>
      <c r="G25" s="24"/>
    </row>
    <row r="26" spans="1:12">
      <c r="A26" t="s">
        <v>65</v>
      </c>
      <c r="B26" s="24"/>
      <c r="C26" s="22"/>
      <c r="D26" s="22"/>
      <c r="E26" s="22"/>
      <c r="F26" s="22"/>
    </row>
    <row r="27" spans="1:12">
      <c r="A27" t="s">
        <v>66</v>
      </c>
      <c r="B27" s="24"/>
      <c r="C27" s="22"/>
      <c r="D27" s="22"/>
      <c r="E27" s="22"/>
      <c r="F27" s="22"/>
    </row>
    <row r="28" spans="1:12">
      <c r="A28" t="s">
        <v>162</v>
      </c>
      <c r="B28" s="24" t="e">
        <f t="shared" ref="B28:G28" si="13">STDEV(B21:B25)</f>
        <v>#DIV/0!</v>
      </c>
      <c r="C28" s="24" t="e">
        <f t="shared" si="13"/>
        <v>#DIV/0!</v>
      </c>
      <c r="D28" s="24" t="e">
        <f t="shared" si="13"/>
        <v>#DIV/0!</v>
      </c>
      <c r="E28" s="24" t="e">
        <f t="shared" si="13"/>
        <v>#DIV/0!</v>
      </c>
      <c r="F28" s="24" t="e">
        <f t="shared" si="13"/>
        <v>#DIV/0!</v>
      </c>
      <c r="G28" s="24" t="e">
        <f t="shared" si="13"/>
        <v>#DIV/0!</v>
      </c>
    </row>
    <row r="29" spans="1:12">
      <c r="A29" t="s">
        <v>163</v>
      </c>
      <c r="B29" s="24" t="e">
        <f t="shared" ref="B29:G29" si="14">B19+(1.7*B28)</f>
        <v>#DIV/0!</v>
      </c>
      <c r="C29" s="24" t="e">
        <f t="shared" si="14"/>
        <v>#DIV/0!</v>
      </c>
      <c r="D29" s="24" t="e">
        <f t="shared" si="14"/>
        <v>#DIV/0!</v>
      </c>
      <c r="E29" s="24" t="e">
        <f t="shared" si="14"/>
        <v>#DIV/0!</v>
      </c>
      <c r="F29" s="24" t="e">
        <f t="shared" si="14"/>
        <v>#DIV/0!</v>
      </c>
      <c r="G29" s="31" t="e">
        <f t="shared" si="14"/>
        <v>#DIV/0!</v>
      </c>
    </row>
    <row r="30" spans="1:12">
      <c r="A30" t="s">
        <v>164</v>
      </c>
      <c r="B30" s="24" t="e">
        <f t="shared" ref="B30:G30" si="15">B19-(1.7*B28)</f>
        <v>#DIV/0!</v>
      </c>
      <c r="C30" s="24" t="e">
        <f t="shared" si="15"/>
        <v>#DIV/0!</v>
      </c>
      <c r="D30" s="24" t="e">
        <f t="shared" si="15"/>
        <v>#DIV/0!</v>
      </c>
      <c r="E30" s="24" t="e">
        <f t="shared" si="15"/>
        <v>#DIV/0!</v>
      </c>
      <c r="F30" s="24" t="e">
        <f t="shared" si="15"/>
        <v>#DIV/0!</v>
      </c>
      <c r="G30" s="31" t="e">
        <f t="shared" si="15"/>
        <v>#DIV/0!</v>
      </c>
    </row>
    <row r="31" spans="1:12" ht="15.75" thickBot="1"/>
    <row r="32" spans="1:12" ht="33.75" thickBot="1">
      <c r="I32" s="27"/>
      <c r="J32" s="28" t="s">
        <v>170</v>
      </c>
      <c r="K32" s="28" t="s">
        <v>171</v>
      </c>
      <c r="L32" s="28" t="s">
        <v>172</v>
      </c>
    </row>
    <row r="33" spans="1:12" ht="50.25" thickBot="1">
      <c r="A33" s="15"/>
      <c r="I33" s="29" t="s">
        <v>173</v>
      </c>
      <c r="J33" s="30" t="s">
        <v>174</v>
      </c>
      <c r="K33" s="30" t="s">
        <v>174</v>
      </c>
      <c r="L33" s="30" t="s">
        <v>175</v>
      </c>
    </row>
    <row r="34" spans="1:12" ht="50.25" thickBot="1">
      <c r="A34" s="33"/>
      <c r="I34" s="29" t="s">
        <v>176</v>
      </c>
      <c r="J34" s="30" t="s">
        <v>175</v>
      </c>
      <c r="K34" s="30" t="s">
        <v>175</v>
      </c>
      <c r="L34" s="30" t="s">
        <v>177</v>
      </c>
    </row>
    <row r="35" spans="1:12" ht="50.25" thickBot="1">
      <c r="A35" s="33"/>
      <c r="I35" s="29" t="s">
        <v>178</v>
      </c>
      <c r="J35" s="30" t="s">
        <v>175</v>
      </c>
      <c r="K35" s="30" t="s">
        <v>177</v>
      </c>
      <c r="L35" s="30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4" sqref="A14"/>
    </sheetView>
  </sheetViews>
  <sheetFormatPr baseColWidth="10" defaultRowHeight="15"/>
  <cols>
    <col min="1" max="1" width="73.1406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7109375" customWidth="1"/>
    <col min="8" max="8" width="17.140625" customWidth="1"/>
    <col min="9" max="9" width="14.85546875" customWidth="1"/>
    <col min="10" max="10" width="14" customWidth="1"/>
  </cols>
  <sheetData>
    <row r="1" spans="1:5">
      <c r="A1" s="16" t="s">
        <v>132</v>
      </c>
    </row>
    <row r="4" spans="1:5">
      <c r="B4" t="s">
        <v>50</v>
      </c>
      <c r="C4" t="s">
        <v>51</v>
      </c>
    </row>
    <row r="5" spans="1:5">
      <c r="A5" t="s">
        <v>133</v>
      </c>
      <c r="B5" s="3" t="s">
        <v>46</v>
      </c>
      <c r="C5" s="3"/>
    </row>
    <row r="6" spans="1:5">
      <c r="A6" t="s">
        <v>134</v>
      </c>
      <c r="B6" s="3" t="s">
        <v>46</v>
      </c>
      <c r="C6" s="3"/>
    </row>
    <row r="7" spans="1:5">
      <c r="A7" t="s">
        <v>135</v>
      </c>
      <c r="B7" s="3" t="s">
        <v>46</v>
      </c>
      <c r="C7" s="3"/>
    </row>
    <row r="9" spans="1:5">
      <c r="A9" t="s">
        <v>43</v>
      </c>
      <c r="B9" s="3" t="s">
        <v>179</v>
      </c>
      <c r="C9" s="3"/>
      <c r="D9" s="3"/>
      <c r="E9" s="3"/>
    </row>
    <row r="10" spans="1:5">
      <c r="A10" t="s">
        <v>44</v>
      </c>
      <c r="B10" s="3" t="s">
        <v>180</v>
      </c>
      <c r="C10" s="3"/>
      <c r="D10" s="3"/>
      <c r="E10" s="3"/>
    </row>
    <row r="11" spans="1:5">
      <c r="A11" t="s">
        <v>45</v>
      </c>
      <c r="B11" s="3" t="s">
        <v>181</v>
      </c>
      <c r="C11" s="3"/>
      <c r="D11" s="3"/>
      <c r="E11" s="3"/>
    </row>
    <row r="14" spans="1:5">
      <c r="A14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18" sqref="A18"/>
    </sheetView>
  </sheetViews>
  <sheetFormatPr baseColWidth="10" defaultRowHeight="15"/>
  <cols>
    <col min="1" max="1" width="49.140625" customWidth="1"/>
    <col min="2" max="2" width="17.7109375" customWidth="1"/>
    <col min="3" max="3" width="16.42578125" customWidth="1"/>
    <col min="4" max="4" width="17.28515625" customWidth="1"/>
    <col min="5" max="5" width="18.42578125" customWidth="1"/>
    <col min="6" max="6" width="17.7109375" customWidth="1"/>
  </cols>
  <sheetData>
    <row r="1" spans="1:5">
      <c r="A1" s="16" t="s">
        <v>136</v>
      </c>
    </row>
    <row r="3" spans="1:5">
      <c r="A3" t="s">
        <v>137</v>
      </c>
      <c r="D3" t="s">
        <v>43</v>
      </c>
      <c r="E3" t="b">
        <f>A4=0</f>
        <v>1</v>
      </c>
    </row>
    <row r="4" spans="1:5">
      <c r="A4" s="12"/>
      <c r="D4" t="s">
        <v>44</v>
      </c>
      <c r="E4" t="b">
        <f>A4=1</f>
        <v>0</v>
      </c>
    </row>
    <row r="5" spans="1:5">
      <c r="D5" t="s">
        <v>45</v>
      </c>
      <c r="E5" t="b">
        <f>A4&gt;=2</f>
        <v>0</v>
      </c>
    </row>
    <row r="7" spans="1:5">
      <c r="B7" t="s">
        <v>50</v>
      </c>
      <c r="C7" t="s">
        <v>51</v>
      </c>
    </row>
    <row r="8" spans="1:5">
      <c r="A8" t="s">
        <v>138</v>
      </c>
      <c r="B8" s="3" t="s">
        <v>46</v>
      </c>
      <c r="C8" s="3"/>
    </row>
    <row r="9" spans="1:5">
      <c r="A9" t="s">
        <v>139</v>
      </c>
      <c r="B9" s="3" t="s">
        <v>46</v>
      </c>
      <c r="C9" s="3"/>
    </row>
    <row r="10" spans="1:5">
      <c r="A10" t="s">
        <v>140</v>
      </c>
      <c r="B10" s="3" t="s">
        <v>46</v>
      </c>
      <c r="C10" s="3"/>
    </row>
    <row r="13" spans="1:5">
      <c r="A13" t="s">
        <v>43</v>
      </c>
      <c r="B13" s="3" t="s">
        <v>74</v>
      </c>
      <c r="C13" s="3" t="s">
        <v>48</v>
      </c>
      <c r="D13" s="3" t="s">
        <v>141</v>
      </c>
    </row>
    <row r="14" spans="1:5">
      <c r="A14" t="s">
        <v>44</v>
      </c>
      <c r="B14" s="3" t="s">
        <v>47</v>
      </c>
      <c r="C14" s="3" t="s">
        <v>48</v>
      </c>
      <c r="D14" s="3" t="s">
        <v>69</v>
      </c>
    </row>
    <row r="15" spans="1:5">
      <c r="A15" t="s">
        <v>45</v>
      </c>
      <c r="B15" s="3" t="s">
        <v>53</v>
      </c>
      <c r="C15" s="3" t="s">
        <v>48</v>
      </c>
      <c r="D15" s="3" t="s">
        <v>70</v>
      </c>
    </row>
    <row r="18" spans="1:1">
      <c r="A18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4" sqref="A4"/>
    </sheetView>
  </sheetViews>
  <sheetFormatPr baseColWidth="10" defaultRowHeight="15"/>
  <cols>
    <col min="1" max="1" width="49.140625" customWidth="1"/>
    <col min="2" max="2" width="17.7109375" customWidth="1"/>
    <col min="3" max="3" width="16.42578125" customWidth="1"/>
    <col min="4" max="4" width="17.28515625" customWidth="1"/>
    <col min="5" max="5" width="18.42578125" customWidth="1"/>
    <col min="6" max="6" width="17.7109375" customWidth="1"/>
  </cols>
  <sheetData>
    <row r="1" spans="1:5">
      <c r="A1" s="16" t="s">
        <v>142</v>
      </c>
    </row>
    <row r="3" spans="1:5">
      <c r="A3" t="s">
        <v>143</v>
      </c>
      <c r="D3" t="s">
        <v>43</v>
      </c>
      <c r="E3" t="b">
        <f>A4=0</f>
        <v>1</v>
      </c>
    </row>
    <row r="4" spans="1:5">
      <c r="A4" s="12"/>
      <c r="D4" t="s">
        <v>44</v>
      </c>
      <c r="E4" t="b">
        <f>A4=1</f>
        <v>0</v>
      </c>
    </row>
    <row r="5" spans="1:5">
      <c r="D5" t="s">
        <v>45</v>
      </c>
      <c r="E5" t="b">
        <f>A4&gt;=2</f>
        <v>0</v>
      </c>
    </row>
    <row r="9" spans="1:5">
      <c r="A9" t="s">
        <v>43</v>
      </c>
      <c r="B9" s="3" t="s">
        <v>74</v>
      </c>
      <c r="C9" s="3"/>
      <c r="D9" s="3"/>
    </row>
    <row r="10" spans="1:5">
      <c r="A10" t="s">
        <v>44</v>
      </c>
      <c r="B10" s="3" t="s">
        <v>47</v>
      </c>
      <c r="C10" s="3"/>
      <c r="D10" s="3"/>
    </row>
    <row r="11" spans="1:5">
      <c r="A11" t="s">
        <v>45</v>
      </c>
      <c r="B11" s="3" t="s">
        <v>53</v>
      </c>
      <c r="C11" s="3"/>
      <c r="D11" s="3"/>
    </row>
    <row r="14" spans="1:5">
      <c r="A14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4" sqref="A14"/>
    </sheetView>
  </sheetViews>
  <sheetFormatPr baseColWidth="10" defaultRowHeight="15"/>
  <cols>
    <col min="1" max="1" width="49.140625" customWidth="1"/>
    <col min="2" max="2" width="17.7109375" customWidth="1"/>
    <col min="3" max="3" width="16.42578125" customWidth="1"/>
    <col min="4" max="4" width="17.28515625" customWidth="1"/>
    <col min="5" max="5" width="18.42578125" customWidth="1"/>
    <col min="6" max="6" width="17.7109375" customWidth="1"/>
  </cols>
  <sheetData>
    <row r="1" spans="1:5">
      <c r="A1" s="16" t="s">
        <v>144</v>
      </c>
    </row>
    <row r="3" spans="1:5">
      <c r="A3" t="s">
        <v>145</v>
      </c>
      <c r="D3" t="s">
        <v>43</v>
      </c>
      <c r="E3" t="b">
        <f>A4=0</f>
        <v>1</v>
      </c>
    </row>
    <row r="4" spans="1:5">
      <c r="A4" s="12"/>
      <c r="D4" t="s">
        <v>44</v>
      </c>
      <c r="E4" t="b">
        <f>IF(A4&gt;=1,A4&lt;=3)</f>
        <v>0</v>
      </c>
    </row>
    <row r="5" spans="1:5">
      <c r="D5" t="s">
        <v>45</v>
      </c>
      <c r="E5" t="b">
        <f>A4&gt;3</f>
        <v>0</v>
      </c>
    </row>
    <row r="9" spans="1:5">
      <c r="A9" t="s">
        <v>43</v>
      </c>
      <c r="B9" s="3" t="s">
        <v>74</v>
      </c>
      <c r="C9" s="3"/>
      <c r="D9" s="3"/>
    </row>
    <row r="10" spans="1:5">
      <c r="A10" t="s">
        <v>44</v>
      </c>
      <c r="B10" s="3" t="s">
        <v>47</v>
      </c>
      <c r="C10" s="3"/>
      <c r="D10" s="3"/>
    </row>
    <row r="11" spans="1:5">
      <c r="A11" t="s">
        <v>45</v>
      </c>
      <c r="B11" s="3" t="s">
        <v>53</v>
      </c>
      <c r="C11" s="3"/>
      <c r="D11" s="3"/>
    </row>
    <row r="14" spans="1:5">
      <c r="A1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9" sqref="C9:C11"/>
    </sheetView>
  </sheetViews>
  <sheetFormatPr baseColWidth="10" defaultRowHeight="15"/>
  <cols>
    <col min="1" max="1" width="33.42578125" customWidth="1"/>
    <col min="2" max="2" width="17.7109375" customWidth="1"/>
    <col min="3" max="3" width="16.42578125" customWidth="1"/>
    <col min="4" max="4" width="17.28515625" customWidth="1"/>
    <col min="5" max="5" width="18.42578125" customWidth="1"/>
    <col min="6" max="6" width="17.7109375" customWidth="1"/>
  </cols>
  <sheetData>
    <row r="1" spans="1:5">
      <c r="A1" s="16" t="s">
        <v>55</v>
      </c>
    </row>
    <row r="3" spans="1:5">
      <c r="A3" t="s">
        <v>37</v>
      </c>
    </row>
    <row r="4" spans="1:5">
      <c r="A4" s="12"/>
      <c r="D4" t="s">
        <v>43</v>
      </c>
      <c r="E4" t="e">
        <f>A7&lt;=20</f>
        <v>#DIV/0!</v>
      </c>
    </row>
    <row r="5" spans="1:5">
      <c r="A5" t="s">
        <v>38</v>
      </c>
      <c r="D5" t="s">
        <v>44</v>
      </c>
      <c r="E5" t="e">
        <f>IF(A7&gt;20,A7&lt;80)</f>
        <v>#DIV/0!</v>
      </c>
    </row>
    <row r="6" spans="1:5">
      <c r="A6" s="13"/>
      <c r="D6" t="s">
        <v>45</v>
      </c>
      <c r="E6" t="e">
        <f>A7&gt;=80</f>
        <v>#DIV/0!</v>
      </c>
    </row>
    <row r="7" spans="1:5">
      <c r="A7" s="20" t="e">
        <f>(A6*100)/A4</f>
        <v>#DIV/0!</v>
      </c>
      <c r="B7" s="15" t="s">
        <v>39</v>
      </c>
    </row>
    <row r="8" spans="1:5">
      <c r="B8" s="3" t="s">
        <v>50</v>
      </c>
      <c r="C8" s="3" t="s">
        <v>51</v>
      </c>
    </row>
    <row r="9" spans="1:5">
      <c r="A9" t="s">
        <v>40</v>
      </c>
      <c r="B9" s="3" t="s">
        <v>46</v>
      </c>
      <c r="C9" s="3"/>
    </row>
    <row r="10" spans="1:5">
      <c r="A10" t="s">
        <v>41</v>
      </c>
      <c r="B10" s="3" t="s">
        <v>46</v>
      </c>
      <c r="C10" s="3"/>
    </row>
    <row r="11" spans="1:5">
      <c r="A11" t="s">
        <v>42</v>
      </c>
      <c r="B11" s="3" t="s">
        <v>46</v>
      </c>
      <c r="C11" s="3"/>
    </row>
    <row r="20" spans="1:4">
      <c r="A20" t="s">
        <v>43</v>
      </c>
      <c r="B20" s="3" t="s">
        <v>47</v>
      </c>
      <c r="C20" s="3" t="s">
        <v>48</v>
      </c>
      <c r="D20" s="3" t="s">
        <v>69</v>
      </c>
    </row>
    <row r="21" spans="1:4">
      <c r="A21" t="s">
        <v>44</v>
      </c>
      <c r="B21" s="3" t="s">
        <v>53</v>
      </c>
      <c r="C21" s="3" t="s">
        <v>49</v>
      </c>
      <c r="D21" s="3" t="s">
        <v>70</v>
      </c>
    </row>
    <row r="22" spans="1:4">
      <c r="A22" t="s">
        <v>45</v>
      </c>
      <c r="B22" s="3" t="s">
        <v>54</v>
      </c>
      <c r="C22" s="3" t="s">
        <v>48</v>
      </c>
      <c r="D22" s="3" t="s">
        <v>71</v>
      </c>
    </row>
    <row r="25" spans="1:4">
      <c r="A25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L1" sqref="L1"/>
    </sheetView>
  </sheetViews>
  <sheetFormatPr baseColWidth="10" defaultRowHeight="15"/>
  <cols>
    <col min="1" max="1" width="36.1406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8.7109375" customWidth="1"/>
    <col min="9" max="9" width="17.140625" customWidth="1"/>
    <col min="10" max="10" width="14.85546875" customWidth="1"/>
    <col min="11" max="11" width="14" customWidth="1"/>
    <col min="12" max="12" width="17.5703125" customWidth="1"/>
    <col min="14" max="14" width="17.5703125" customWidth="1"/>
  </cols>
  <sheetData>
    <row r="1" spans="1:14">
      <c r="A1" s="16" t="s">
        <v>56</v>
      </c>
      <c r="J1" t="s">
        <v>67</v>
      </c>
      <c r="L1" s="17"/>
    </row>
    <row r="2" spans="1:14">
      <c r="H2" t="s">
        <v>43</v>
      </c>
      <c r="I2" t="e">
        <f>C11&lt;=0.4</f>
        <v>#DIV/0!</v>
      </c>
      <c r="L2" t="s">
        <v>156</v>
      </c>
      <c r="M2" t="s">
        <v>150</v>
      </c>
      <c r="N2" t="s">
        <v>157</v>
      </c>
    </row>
    <row r="3" spans="1:14">
      <c r="A3" t="s">
        <v>59</v>
      </c>
      <c r="D3" s="3">
        <v>0</v>
      </c>
      <c r="E3" s="3">
        <v>1</v>
      </c>
      <c r="F3" s="3">
        <v>2</v>
      </c>
      <c r="H3" t="s">
        <v>44</v>
      </c>
      <c r="I3" t="e">
        <f>IF(C11&gt;0.4,C11&lt;1.6)</f>
        <v>#DIV/0!</v>
      </c>
      <c r="J3" t="s">
        <v>60</v>
      </c>
      <c r="K3" t="s">
        <v>151</v>
      </c>
      <c r="L3" s="3"/>
      <c r="M3" s="3"/>
      <c r="N3" s="24" t="e">
        <f>((L3*M3)+(L4*M4)+(L5*M5)+(L6*M6)+(L7*M7))/SUM(M3:M7)</f>
        <v>#DIV/0!</v>
      </c>
    </row>
    <row r="4" spans="1:14">
      <c r="A4" s="12" t="s">
        <v>60</v>
      </c>
      <c r="B4" s="23" t="e">
        <f>N3</f>
        <v>#DIV/0!</v>
      </c>
      <c r="C4" s="18"/>
      <c r="D4" t="e">
        <f t="shared" ref="D4:D10" si="0">B4&lt;2</f>
        <v>#DIV/0!</v>
      </c>
      <c r="E4" t="e">
        <f t="shared" ref="E4:E10" si="1">IF(B4&gt;2,B4&lt;4)</f>
        <v>#DIV/0!</v>
      </c>
      <c r="F4" t="e">
        <f t="shared" ref="F4:F10" si="2">B4&gt;=4</f>
        <v>#DIV/0!</v>
      </c>
      <c r="H4" t="s">
        <v>45</v>
      </c>
      <c r="I4" t="e">
        <f>C11&gt;=1.6</f>
        <v>#DIV/0!</v>
      </c>
      <c r="K4" t="s">
        <v>152</v>
      </c>
      <c r="L4" s="3"/>
      <c r="M4" s="3"/>
      <c r="N4" s="3"/>
    </row>
    <row r="5" spans="1:14">
      <c r="A5" s="12" t="s">
        <v>61</v>
      </c>
      <c r="B5" s="23" t="e">
        <f>N9</f>
        <v>#DIV/0!</v>
      </c>
      <c r="C5" s="18"/>
      <c r="D5" t="e">
        <f t="shared" si="0"/>
        <v>#DIV/0!</v>
      </c>
      <c r="E5" t="e">
        <f t="shared" si="1"/>
        <v>#DIV/0!</v>
      </c>
      <c r="F5" t="e">
        <f t="shared" si="2"/>
        <v>#DIV/0!</v>
      </c>
      <c r="K5" t="s">
        <v>153</v>
      </c>
      <c r="L5" s="3"/>
      <c r="M5" s="3"/>
      <c r="N5" s="3"/>
    </row>
    <row r="6" spans="1:14">
      <c r="A6" s="12" t="s">
        <v>62</v>
      </c>
      <c r="B6" s="23" t="e">
        <f>N15</f>
        <v>#DIV/0!</v>
      </c>
      <c r="C6" s="18"/>
      <c r="D6" t="e">
        <f t="shared" si="0"/>
        <v>#DIV/0!</v>
      </c>
      <c r="E6" t="e">
        <f t="shared" si="1"/>
        <v>#DIV/0!</v>
      </c>
      <c r="F6" t="e">
        <f t="shared" si="2"/>
        <v>#DIV/0!</v>
      </c>
      <c r="K6" t="s">
        <v>154</v>
      </c>
      <c r="L6" s="3"/>
      <c r="M6" s="3"/>
      <c r="N6" s="3"/>
    </row>
    <row r="7" spans="1:14">
      <c r="A7" s="12" t="s">
        <v>63</v>
      </c>
      <c r="B7" s="23" t="e">
        <f>N21</f>
        <v>#DIV/0!</v>
      </c>
      <c r="C7" s="18"/>
      <c r="D7" t="e">
        <f t="shared" si="0"/>
        <v>#DIV/0!</v>
      </c>
      <c r="E7" t="e">
        <f t="shared" si="1"/>
        <v>#DIV/0!</v>
      </c>
      <c r="F7" t="e">
        <f t="shared" si="2"/>
        <v>#DIV/0!</v>
      </c>
      <c r="K7" t="s">
        <v>155</v>
      </c>
      <c r="L7" s="3"/>
      <c r="M7" s="3"/>
      <c r="N7" s="3"/>
    </row>
    <row r="8" spans="1:14">
      <c r="A8" s="12" t="s">
        <v>64</v>
      </c>
      <c r="B8" s="23" t="e">
        <f>N27</f>
        <v>#DIV/0!</v>
      </c>
      <c r="C8" s="18"/>
      <c r="D8" t="e">
        <f t="shared" si="0"/>
        <v>#DIV/0!</v>
      </c>
      <c r="E8" t="e">
        <f t="shared" si="1"/>
        <v>#DIV/0!</v>
      </c>
      <c r="F8" t="e">
        <f t="shared" si="2"/>
        <v>#DIV/0!</v>
      </c>
      <c r="J8" t="s">
        <v>61</v>
      </c>
      <c r="L8" t="s">
        <v>156</v>
      </c>
      <c r="M8" t="s">
        <v>150</v>
      </c>
    </row>
    <row r="9" spans="1:14">
      <c r="A9" s="12" t="s">
        <v>65</v>
      </c>
      <c r="B9" s="23" t="e">
        <f>N33</f>
        <v>#DIV/0!</v>
      </c>
      <c r="C9" s="18"/>
      <c r="D9" t="e">
        <f t="shared" si="0"/>
        <v>#DIV/0!</v>
      </c>
      <c r="E9" t="e">
        <f t="shared" si="1"/>
        <v>#DIV/0!</v>
      </c>
      <c r="F9" t="e">
        <f t="shared" si="2"/>
        <v>#DIV/0!</v>
      </c>
      <c r="K9" t="s">
        <v>151</v>
      </c>
      <c r="L9" s="3"/>
      <c r="M9" s="3"/>
      <c r="N9" s="24" t="e">
        <f>((L9*M9)+(L10*M10)+(L11*M11)+(L12*M12)+(L13*M13))/SUM(M9:M13)</f>
        <v>#DIV/0!</v>
      </c>
    </row>
    <row r="10" spans="1:14">
      <c r="A10" s="12" t="s">
        <v>66</v>
      </c>
      <c r="B10" s="23" t="e">
        <f>N39</f>
        <v>#DIV/0!</v>
      </c>
      <c r="C10" s="18"/>
      <c r="D10" t="e">
        <f t="shared" si="0"/>
        <v>#DIV/0!</v>
      </c>
      <c r="E10" t="e">
        <f t="shared" si="1"/>
        <v>#DIV/0!</v>
      </c>
      <c r="F10" t="e">
        <f t="shared" si="2"/>
        <v>#DIV/0!</v>
      </c>
      <c r="K10" t="s">
        <v>152</v>
      </c>
      <c r="L10" s="3"/>
      <c r="M10" s="3"/>
    </row>
    <row r="11" spans="1:14">
      <c r="A11" s="12" t="s">
        <v>68</v>
      </c>
      <c r="B11" s="25"/>
      <c r="C11" s="19" t="e">
        <f>(SUM(C4:C10))/$L$1</f>
        <v>#DIV/0!</v>
      </c>
      <c r="K11" t="s">
        <v>153</v>
      </c>
      <c r="L11" s="3"/>
      <c r="M11" s="3"/>
    </row>
    <row r="12" spans="1:14">
      <c r="K12" t="s">
        <v>154</v>
      </c>
      <c r="L12" s="3"/>
      <c r="M12" s="3"/>
    </row>
    <row r="13" spans="1:14">
      <c r="K13" t="s">
        <v>155</v>
      </c>
      <c r="L13" s="3"/>
      <c r="M13" s="3"/>
    </row>
    <row r="14" spans="1:14">
      <c r="J14" t="s">
        <v>62</v>
      </c>
      <c r="L14" t="s">
        <v>156</v>
      </c>
      <c r="M14" t="s">
        <v>150</v>
      </c>
    </row>
    <row r="15" spans="1:14">
      <c r="K15" t="s">
        <v>151</v>
      </c>
      <c r="L15" s="3"/>
      <c r="M15" s="3"/>
      <c r="N15" s="24" t="e">
        <f>((L15*M15)+(L16*M16)+(L17*M17)+(L18*M18)+(L19*M19))/SUM(M15:M19)</f>
        <v>#DIV/0!</v>
      </c>
    </row>
    <row r="16" spans="1:14">
      <c r="B16" t="s">
        <v>50</v>
      </c>
      <c r="C16" t="s">
        <v>51</v>
      </c>
      <c r="K16" t="s">
        <v>152</v>
      </c>
      <c r="L16" s="3"/>
      <c r="M16" s="3"/>
    </row>
    <row r="17" spans="1:14">
      <c r="A17" t="s">
        <v>57</v>
      </c>
      <c r="B17" s="3" t="s">
        <v>46</v>
      </c>
      <c r="C17" s="3"/>
      <c r="K17" t="s">
        <v>153</v>
      </c>
      <c r="L17" s="3"/>
      <c r="M17" s="3"/>
    </row>
    <row r="18" spans="1:14">
      <c r="A18" t="s">
        <v>58</v>
      </c>
      <c r="B18" s="3" t="s">
        <v>46</v>
      </c>
      <c r="C18" s="3"/>
      <c r="K18" t="s">
        <v>154</v>
      </c>
      <c r="L18" s="3"/>
      <c r="M18" s="3"/>
    </row>
    <row r="19" spans="1:14">
      <c r="B19" s="3"/>
      <c r="K19" t="s">
        <v>155</v>
      </c>
      <c r="L19" s="3"/>
      <c r="M19" s="3"/>
    </row>
    <row r="20" spans="1:14">
      <c r="J20" t="s">
        <v>63</v>
      </c>
      <c r="L20" t="s">
        <v>156</v>
      </c>
      <c r="M20" t="s">
        <v>150</v>
      </c>
    </row>
    <row r="21" spans="1:14">
      <c r="A21" t="s">
        <v>43</v>
      </c>
      <c r="B21" s="3" t="s">
        <v>77</v>
      </c>
      <c r="C21" s="3" t="s">
        <v>48</v>
      </c>
      <c r="D21" s="3" t="s">
        <v>75</v>
      </c>
      <c r="K21" t="s">
        <v>151</v>
      </c>
      <c r="N21" s="22" t="e">
        <f>((L21*M21)+(L22*M22)+(L23*M23)+(L24*M24)+(L25*M25))/SUM(M21:M25)</f>
        <v>#DIV/0!</v>
      </c>
    </row>
    <row r="22" spans="1:14">
      <c r="A22" t="s">
        <v>44</v>
      </c>
      <c r="B22" s="3" t="s">
        <v>78</v>
      </c>
      <c r="C22" s="3" t="s">
        <v>49</v>
      </c>
      <c r="D22" s="3" t="s">
        <v>76</v>
      </c>
      <c r="K22" t="s">
        <v>152</v>
      </c>
    </row>
    <row r="23" spans="1:14">
      <c r="A23" t="s">
        <v>45</v>
      </c>
      <c r="B23" s="3" t="s">
        <v>79</v>
      </c>
      <c r="C23" s="3" t="s">
        <v>49</v>
      </c>
      <c r="D23" s="3" t="s">
        <v>76</v>
      </c>
      <c r="K23" t="s">
        <v>153</v>
      </c>
    </row>
    <row r="24" spans="1:14">
      <c r="K24" t="s">
        <v>154</v>
      </c>
    </row>
    <row r="25" spans="1:14">
      <c r="K25" t="s">
        <v>155</v>
      </c>
    </row>
    <row r="26" spans="1:14">
      <c r="A26" s="15"/>
      <c r="J26" t="s">
        <v>64</v>
      </c>
      <c r="L26" t="s">
        <v>156</v>
      </c>
      <c r="M26" t="s">
        <v>150</v>
      </c>
    </row>
    <row r="27" spans="1:14">
      <c r="K27" t="s">
        <v>151</v>
      </c>
      <c r="N27" s="22" t="e">
        <f>((L27*M27)+(L28*M28)+(L29*M29)+(L30*M30)+(L31*M31))/SUM(M27:M31)</f>
        <v>#DIV/0!</v>
      </c>
    </row>
    <row r="28" spans="1:14">
      <c r="K28" t="s">
        <v>152</v>
      </c>
    </row>
    <row r="29" spans="1:14">
      <c r="K29" t="s">
        <v>153</v>
      </c>
    </row>
    <row r="30" spans="1:14">
      <c r="K30" t="s">
        <v>154</v>
      </c>
    </row>
    <row r="31" spans="1:14">
      <c r="K31" t="s">
        <v>155</v>
      </c>
    </row>
    <row r="32" spans="1:14">
      <c r="J32" t="s">
        <v>65</v>
      </c>
      <c r="L32" t="s">
        <v>156</v>
      </c>
      <c r="M32" t="s">
        <v>150</v>
      </c>
    </row>
    <row r="33" spans="10:14">
      <c r="K33" t="s">
        <v>151</v>
      </c>
      <c r="N33" s="22" t="e">
        <f>((L33*M33)+(L34*M34)+(L35*M35)+(L36*M36)+(L37*M37))/SUM(M33:M37)</f>
        <v>#DIV/0!</v>
      </c>
    </row>
    <row r="34" spans="10:14">
      <c r="K34" t="s">
        <v>152</v>
      </c>
    </row>
    <row r="35" spans="10:14">
      <c r="K35" t="s">
        <v>153</v>
      </c>
    </row>
    <row r="36" spans="10:14">
      <c r="K36" t="s">
        <v>154</v>
      </c>
    </row>
    <row r="37" spans="10:14">
      <c r="K37" t="s">
        <v>155</v>
      </c>
    </row>
    <row r="38" spans="10:14">
      <c r="J38" t="s">
        <v>66</v>
      </c>
      <c r="L38" t="s">
        <v>156</v>
      </c>
      <c r="M38" t="s">
        <v>150</v>
      </c>
    </row>
    <row r="39" spans="10:14">
      <c r="K39" t="s">
        <v>151</v>
      </c>
      <c r="N39" s="22" t="e">
        <f>((L39*M39)+(L40*M40)+(L41*M41)+(L42*M42)+(L43*M43))/SUM(M39:M43)</f>
        <v>#DIV/0!</v>
      </c>
    </row>
    <row r="40" spans="10:14">
      <c r="K40" t="s">
        <v>152</v>
      </c>
    </row>
    <row r="41" spans="10:14">
      <c r="K41" t="s">
        <v>153</v>
      </c>
    </row>
    <row r="42" spans="10:14">
      <c r="K42" t="s">
        <v>154</v>
      </c>
    </row>
    <row r="43" spans="10:14">
      <c r="K43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L9" sqref="L9"/>
    </sheetView>
  </sheetViews>
  <sheetFormatPr baseColWidth="10" defaultRowHeight="15"/>
  <cols>
    <col min="1" max="1" width="36.1406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8.7109375" customWidth="1"/>
    <col min="9" max="9" width="17.140625" customWidth="1"/>
    <col min="10" max="10" width="14.85546875" customWidth="1"/>
    <col min="11" max="11" width="14" customWidth="1"/>
  </cols>
  <sheetData>
    <row r="1" spans="1:14">
      <c r="A1" s="16" t="s">
        <v>80</v>
      </c>
    </row>
    <row r="4" spans="1:14">
      <c r="A4" t="s">
        <v>37</v>
      </c>
    </row>
    <row r="5" spans="1:14">
      <c r="A5" s="12"/>
      <c r="D5" t="s">
        <v>43</v>
      </c>
      <c r="E5" t="e">
        <f>A8&lt;=20</f>
        <v>#DIV/0!</v>
      </c>
    </row>
    <row r="6" spans="1:14">
      <c r="A6" t="s">
        <v>38</v>
      </c>
      <c r="D6" t="s">
        <v>44</v>
      </c>
      <c r="E6" t="e">
        <f>IF(A8&gt;20,A8&lt;80)</f>
        <v>#DIV/0!</v>
      </c>
    </row>
    <row r="7" spans="1:14">
      <c r="A7" s="13"/>
      <c r="D7" t="s">
        <v>45</v>
      </c>
      <c r="E7" t="e">
        <f>A8&gt;=80</f>
        <v>#DIV/0!</v>
      </c>
    </row>
    <row r="8" spans="1:14">
      <c r="A8" s="14" t="e">
        <f>(A7*100)/A5</f>
        <v>#DIV/0!</v>
      </c>
      <c r="B8" s="15" t="s">
        <v>39</v>
      </c>
    </row>
    <row r="9" spans="1:14">
      <c r="J9" t="s">
        <v>67</v>
      </c>
      <c r="L9" s="17"/>
    </row>
    <row r="10" spans="1:14">
      <c r="L10" t="s">
        <v>182</v>
      </c>
      <c r="M10" t="s">
        <v>150</v>
      </c>
      <c r="N10" t="s">
        <v>157</v>
      </c>
    </row>
    <row r="11" spans="1:14">
      <c r="H11" t="s">
        <v>43</v>
      </c>
      <c r="I11" t="e">
        <f>C20&lt;=0.4</f>
        <v>#DIV/0!</v>
      </c>
      <c r="J11" t="s">
        <v>60</v>
      </c>
      <c r="K11" t="s">
        <v>151</v>
      </c>
      <c r="L11" s="3"/>
      <c r="M11" s="3"/>
      <c r="N11" s="24" t="e">
        <f>((L11*M11)+(L12*M12)+(L13*M13)+(L14*M14)+(L15*M15))/SUM(M11:M15)</f>
        <v>#DIV/0!</v>
      </c>
    </row>
    <row r="12" spans="1:14">
      <c r="A12" t="s">
        <v>81</v>
      </c>
      <c r="D12" s="3">
        <v>0</v>
      </c>
      <c r="E12" s="3">
        <v>1</v>
      </c>
      <c r="F12" s="3">
        <v>2</v>
      </c>
      <c r="H12" t="s">
        <v>44</v>
      </c>
      <c r="I12" t="e">
        <f>IF(C20&gt;0.4,C20&lt;1.6)</f>
        <v>#DIV/0!</v>
      </c>
      <c r="K12" t="s">
        <v>152</v>
      </c>
      <c r="L12" s="3"/>
      <c r="M12" s="3"/>
      <c r="N12" s="3"/>
    </row>
    <row r="13" spans="1:14">
      <c r="A13" s="12" t="s">
        <v>60</v>
      </c>
      <c r="B13" s="23" t="e">
        <f>N11</f>
        <v>#DIV/0!</v>
      </c>
      <c r="C13" s="18"/>
      <c r="D13" t="e">
        <f t="shared" ref="D13:D19" si="0">B13&lt;2</f>
        <v>#DIV/0!</v>
      </c>
      <c r="E13" t="e">
        <f t="shared" ref="E13:E19" si="1">IF(B13&gt;2,B13&lt;4)</f>
        <v>#DIV/0!</v>
      </c>
      <c r="F13" t="e">
        <f t="shared" ref="F13:F19" si="2">B13&gt;=4</f>
        <v>#DIV/0!</v>
      </c>
      <c r="H13" t="s">
        <v>45</v>
      </c>
      <c r="I13" t="e">
        <f>C20&gt;=1.6</f>
        <v>#DIV/0!</v>
      </c>
      <c r="K13" t="s">
        <v>153</v>
      </c>
      <c r="L13" s="3"/>
      <c r="M13" s="3"/>
      <c r="N13" s="3"/>
    </row>
    <row r="14" spans="1:14">
      <c r="A14" s="12" t="s">
        <v>61</v>
      </c>
      <c r="B14" s="23" t="e">
        <f>N17</f>
        <v>#DIV/0!</v>
      </c>
      <c r="C14" s="18"/>
      <c r="D14" t="e">
        <f t="shared" si="0"/>
        <v>#DIV/0!</v>
      </c>
      <c r="E14" t="e">
        <f t="shared" si="1"/>
        <v>#DIV/0!</v>
      </c>
      <c r="F14" t="e">
        <f t="shared" si="2"/>
        <v>#DIV/0!</v>
      </c>
      <c r="K14" t="s">
        <v>154</v>
      </c>
      <c r="L14" s="3"/>
      <c r="M14" s="3"/>
      <c r="N14" s="3"/>
    </row>
    <row r="15" spans="1:14">
      <c r="A15" s="12" t="s">
        <v>62</v>
      </c>
      <c r="B15" s="23" t="e">
        <f>N23</f>
        <v>#DIV/0!</v>
      </c>
      <c r="C15" s="18"/>
      <c r="D15" t="e">
        <f t="shared" si="0"/>
        <v>#DIV/0!</v>
      </c>
      <c r="E15" t="e">
        <f t="shared" si="1"/>
        <v>#DIV/0!</v>
      </c>
      <c r="F15" t="e">
        <f t="shared" si="2"/>
        <v>#DIV/0!</v>
      </c>
      <c r="K15" t="s">
        <v>155</v>
      </c>
      <c r="L15" s="3"/>
      <c r="M15" s="3"/>
      <c r="N15" s="3"/>
    </row>
    <row r="16" spans="1:14">
      <c r="A16" s="12" t="s">
        <v>63</v>
      </c>
      <c r="B16" s="23" t="e">
        <f>N29</f>
        <v>#DIV/0!</v>
      </c>
      <c r="C16" s="18"/>
      <c r="D16" t="e">
        <f t="shared" si="0"/>
        <v>#DIV/0!</v>
      </c>
      <c r="E16" t="e">
        <f t="shared" si="1"/>
        <v>#DIV/0!</v>
      </c>
      <c r="F16" t="e">
        <f t="shared" si="2"/>
        <v>#DIV/0!</v>
      </c>
      <c r="J16" t="s">
        <v>61</v>
      </c>
      <c r="L16" t="s">
        <v>156</v>
      </c>
      <c r="M16" t="s">
        <v>150</v>
      </c>
    </row>
    <row r="17" spans="1:14">
      <c r="A17" s="12" t="s">
        <v>64</v>
      </c>
      <c r="B17" s="23" t="e">
        <f>N35</f>
        <v>#DIV/0!</v>
      </c>
      <c r="C17" s="18"/>
      <c r="D17" t="e">
        <f t="shared" si="0"/>
        <v>#DIV/0!</v>
      </c>
      <c r="E17" t="e">
        <f t="shared" si="1"/>
        <v>#DIV/0!</v>
      </c>
      <c r="F17" t="e">
        <f t="shared" si="2"/>
        <v>#DIV/0!</v>
      </c>
      <c r="K17" t="s">
        <v>151</v>
      </c>
      <c r="L17" s="3"/>
      <c r="M17" s="3"/>
      <c r="N17" s="24" t="e">
        <f>((L17*M17)+(L18*M18)+(L19*M19)+(L20*M20)+(L21*M21))/SUM(M17:M21)</f>
        <v>#DIV/0!</v>
      </c>
    </row>
    <row r="18" spans="1:14">
      <c r="A18" s="12" t="s">
        <v>65</v>
      </c>
      <c r="B18" s="23" t="e">
        <f>N41</f>
        <v>#DIV/0!</v>
      </c>
      <c r="C18" s="18"/>
      <c r="D18" t="e">
        <f t="shared" si="0"/>
        <v>#DIV/0!</v>
      </c>
      <c r="E18" t="e">
        <f t="shared" si="1"/>
        <v>#DIV/0!</v>
      </c>
      <c r="F18" t="e">
        <f t="shared" si="2"/>
        <v>#DIV/0!</v>
      </c>
      <c r="K18" t="s">
        <v>152</v>
      </c>
      <c r="L18" s="3"/>
      <c r="M18" s="3"/>
    </row>
    <row r="19" spans="1:14">
      <c r="A19" s="12" t="s">
        <v>66</v>
      </c>
      <c r="B19" s="23" t="e">
        <f>N47</f>
        <v>#DIV/0!</v>
      </c>
      <c r="C19" s="18"/>
      <c r="D19" t="e">
        <f t="shared" si="0"/>
        <v>#DIV/0!</v>
      </c>
      <c r="E19" t="e">
        <f t="shared" si="1"/>
        <v>#DIV/0!</v>
      </c>
      <c r="F19" t="e">
        <f t="shared" si="2"/>
        <v>#DIV/0!</v>
      </c>
      <c r="K19" t="s">
        <v>153</v>
      </c>
      <c r="L19" s="3"/>
      <c r="M19" s="3"/>
    </row>
    <row r="20" spans="1:14">
      <c r="A20" s="12" t="s">
        <v>68</v>
      </c>
      <c r="B20" s="25"/>
      <c r="C20" s="19" t="e">
        <f>(SUM(C13:C19))/$L$9</f>
        <v>#DIV/0!</v>
      </c>
      <c r="K20" t="s">
        <v>154</v>
      </c>
      <c r="L20" s="3"/>
      <c r="M20" s="3"/>
    </row>
    <row r="21" spans="1:14">
      <c r="K21" t="s">
        <v>155</v>
      </c>
      <c r="L21" s="3"/>
      <c r="M21" s="3"/>
    </row>
    <row r="22" spans="1:14">
      <c r="J22" t="s">
        <v>62</v>
      </c>
      <c r="L22" t="s">
        <v>156</v>
      </c>
      <c r="M22" t="s">
        <v>150</v>
      </c>
    </row>
    <row r="23" spans="1:14">
      <c r="K23" t="s">
        <v>151</v>
      </c>
      <c r="L23" s="3"/>
      <c r="M23" s="3"/>
      <c r="N23" s="24" t="e">
        <f>((L23*M23)+(L24*M24)+(L25*M25)+(L26*M26)+(L27*M27))/SUM(M23:M27)</f>
        <v>#DIV/0!</v>
      </c>
    </row>
    <row r="24" spans="1:14">
      <c r="B24" t="s">
        <v>50</v>
      </c>
      <c r="C24" t="s">
        <v>51</v>
      </c>
      <c r="K24" t="s">
        <v>152</v>
      </c>
      <c r="L24" s="3"/>
      <c r="M24" s="3"/>
    </row>
    <row r="25" spans="1:14">
      <c r="A25" t="s">
        <v>82</v>
      </c>
      <c r="B25" s="3" t="s">
        <v>46</v>
      </c>
      <c r="C25" s="3"/>
      <c r="K25" t="s">
        <v>153</v>
      </c>
      <c r="L25" s="3"/>
      <c r="M25" s="3"/>
    </row>
    <row r="26" spans="1:14">
      <c r="A26" t="s">
        <v>87</v>
      </c>
      <c r="B26" s="3" t="s">
        <v>46</v>
      </c>
      <c r="C26" s="3"/>
      <c r="K26" t="s">
        <v>154</v>
      </c>
      <c r="L26" s="3"/>
      <c r="M26" s="3"/>
    </row>
    <row r="27" spans="1:14">
      <c r="A27" t="s">
        <v>88</v>
      </c>
      <c r="B27" s="3" t="s">
        <v>46</v>
      </c>
      <c r="C27" s="3"/>
      <c r="K27" t="s">
        <v>155</v>
      </c>
      <c r="L27" s="3"/>
      <c r="M27" s="3"/>
    </row>
    <row r="28" spans="1:14">
      <c r="J28" t="s">
        <v>63</v>
      </c>
      <c r="L28" t="s">
        <v>156</v>
      </c>
      <c r="M28" t="s">
        <v>150</v>
      </c>
    </row>
    <row r="29" spans="1:14">
      <c r="A29" t="s">
        <v>43</v>
      </c>
      <c r="B29" s="3" t="s">
        <v>53</v>
      </c>
      <c r="C29" s="3" t="s">
        <v>48</v>
      </c>
      <c r="D29" s="3" t="s">
        <v>83</v>
      </c>
      <c r="E29" s="3" t="s">
        <v>48</v>
      </c>
      <c r="F29" s="3" t="s">
        <v>84</v>
      </c>
      <c r="K29" t="s">
        <v>151</v>
      </c>
      <c r="L29" s="3"/>
      <c r="M29" s="3"/>
      <c r="N29" s="22" t="e">
        <f>((L29*M29)+(L30*M30)+(L31*M31)+(L32*M32)+(L33*M33))/SUM(M29:M33)</f>
        <v>#DIV/0!</v>
      </c>
    </row>
    <row r="30" spans="1:14">
      <c r="A30" t="s">
        <v>44</v>
      </c>
      <c r="B30" s="3" t="s">
        <v>54</v>
      </c>
      <c r="C30" s="3" t="s">
        <v>49</v>
      </c>
      <c r="D30" s="3" t="s">
        <v>85</v>
      </c>
      <c r="E30" s="3" t="s">
        <v>49</v>
      </c>
      <c r="F30" s="3" t="s">
        <v>72</v>
      </c>
      <c r="K30" t="s">
        <v>152</v>
      </c>
    </row>
    <row r="31" spans="1:14">
      <c r="A31" t="s">
        <v>45</v>
      </c>
      <c r="B31" s="3" t="s">
        <v>52</v>
      </c>
      <c r="C31" s="3" t="s">
        <v>89</v>
      </c>
      <c r="D31" s="3" t="s">
        <v>86</v>
      </c>
      <c r="E31" s="3" t="s">
        <v>89</v>
      </c>
      <c r="F31" s="3" t="s">
        <v>73</v>
      </c>
      <c r="K31" t="s">
        <v>153</v>
      </c>
    </row>
    <row r="32" spans="1:14">
      <c r="K32" t="s">
        <v>154</v>
      </c>
    </row>
    <row r="33" spans="1:14">
      <c r="K33" t="s">
        <v>155</v>
      </c>
    </row>
    <row r="34" spans="1:14">
      <c r="A34" s="15"/>
      <c r="J34" t="s">
        <v>64</v>
      </c>
      <c r="L34" t="s">
        <v>156</v>
      </c>
      <c r="M34" t="s">
        <v>150</v>
      </c>
    </row>
    <row r="35" spans="1:14">
      <c r="K35" t="s">
        <v>151</v>
      </c>
      <c r="N35" s="22" t="e">
        <f>((L35*M35)+(L36*M36)+(L37*M37)+(L38*M38)+(L39*M39))/SUM(M35:M39)</f>
        <v>#DIV/0!</v>
      </c>
    </row>
    <row r="36" spans="1:14">
      <c r="K36" t="s">
        <v>152</v>
      </c>
    </row>
    <row r="37" spans="1:14">
      <c r="K37" t="s">
        <v>153</v>
      </c>
    </row>
    <row r="38" spans="1:14">
      <c r="K38" t="s">
        <v>154</v>
      </c>
    </row>
    <row r="39" spans="1:14">
      <c r="K39" t="s">
        <v>155</v>
      </c>
    </row>
    <row r="40" spans="1:14">
      <c r="J40" t="s">
        <v>65</v>
      </c>
      <c r="L40" t="s">
        <v>156</v>
      </c>
      <c r="M40" t="s">
        <v>150</v>
      </c>
    </row>
    <row r="41" spans="1:14">
      <c r="K41" t="s">
        <v>151</v>
      </c>
      <c r="N41" s="22" t="e">
        <f>((L41*M41)+(L42*M42)+(L43*M43)+(L44*M44)+(L45*M45))/SUM(M41:M45)</f>
        <v>#DIV/0!</v>
      </c>
    </row>
    <row r="42" spans="1:14">
      <c r="K42" t="s">
        <v>152</v>
      </c>
    </row>
    <row r="43" spans="1:14">
      <c r="K43" t="s">
        <v>153</v>
      </c>
    </row>
    <row r="44" spans="1:14">
      <c r="K44" t="s">
        <v>154</v>
      </c>
    </row>
    <row r="45" spans="1:14">
      <c r="K45" t="s">
        <v>155</v>
      </c>
    </row>
    <row r="46" spans="1:14">
      <c r="J46" t="s">
        <v>66</v>
      </c>
      <c r="L46" t="s">
        <v>156</v>
      </c>
      <c r="M46" t="s">
        <v>150</v>
      </c>
    </row>
    <row r="47" spans="1:14">
      <c r="K47" t="s">
        <v>151</v>
      </c>
      <c r="N47" s="22" t="e">
        <f>((L47*M47)+(L48*M48)+(L49*M49)+(L50*M50)+(L51*M51))/SUM(M47:M51)</f>
        <v>#DIV/0!</v>
      </c>
    </row>
    <row r="48" spans="1:14">
      <c r="K48" t="s">
        <v>152</v>
      </c>
    </row>
    <row r="49" spans="11:11">
      <c r="K49" t="s">
        <v>153</v>
      </c>
    </row>
    <row r="50" spans="11:11">
      <c r="K50" t="s">
        <v>154</v>
      </c>
    </row>
    <row r="51" spans="11:11">
      <c r="K5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110" zoomScaleNormal="110" workbookViewId="0">
      <selection activeCell="L3" sqref="L3"/>
    </sheetView>
  </sheetViews>
  <sheetFormatPr baseColWidth="10" defaultRowHeight="15"/>
  <cols>
    <col min="1" max="1" width="42.8554687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8.7109375" customWidth="1"/>
    <col min="9" max="9" width="17.140625" customWidth="1"/>
    <col min="10" max="10" width="14.85546875" customWidth="1"/>
    <col min="11" max="11" width="14" customWidth="1"/>
  </cols>
  <sheetData>
    <row r="1" spans="1:14">
      <c r="A1" s="16" t="s">
        <v>90</v>
      </c>
    </row>
    <row r="3" spans="1:14">
      <c r="J3" t="s">
        <v>67</v>
      </c>
      <c r="L3" s="17"/>
    </row>
    <row r="4" spans="1:14">
      <c r="L4" t="s">
        <v>183</v>
      </c>
      <c r="M4" t="s">
        <v>150</v>
      </c>
      <c r="N4" t="s">
        <v>157</v>
      </c>
    </row>
    <row r="5" spans="1:14">
      <c r="H5" t="s">
        <v>43</v>
      </c>
      <c r="I5" t="e">
        <f>C14&lt;=0.4</f>
        <v>#DIV/0!</v>
      </c>
      <c r="J5" t="s">
        <v>60</v>
      </c>
      <c r="K5" t="s">
        <v>151</v>
      </c>
      <c r="L5" s="3"/>
      <c r="M5" s="3"/>
      <c r="N5" s="24" t="e">
        <f>((L5*M5)+(L6*M6)+(L7*M7)+(L8*M8)+(L9*M9))/SUM(M5:M9)</f>
        <v>#DIV/0!</v>
      </c>
    </row>
    <row r="6" spans="1:14">
      <c r="A6" t="s">
        <v>96</v>
      </c>
      <c r="D6" s="3">
        <v>0</v>
      </c>
      <c r="E6" s="3">
        <v>1</v>
      </c>
      <c r="F6" s="3">
        <v>2</v>
      </c>
      <c r="H6" t="s">
        <v>44</v>
      </c>
      <c r="I6" t="e">
        <f>IF(C14&gt;0.4,C14&lt;1.6)</f>
        <v>#DIV/0!</v>
      </c>
      <c r="K6" t="s">
        <v>152</v>
      </c>
      <c r="L6" s="3"/>
      <c r="M6" s="3"/>
      <c r="N6" s="3"/>
    </row>
    <row r="7" spans="1:14">
      <c r="A7" s="12" t="s">
        <v>60</v>
      </c>
      <c r="B7" s="23" t="e">
        <f>N5</f>
        <v>#DIV/0!</v>
      </c>
      <c r="C7" s="18"/>
      <c r="D7" t="e">
        <f t="shared" ref="D7:D13" si="0">B7&lt;2</f>
        <v>#DIV/0!</v>
      </c>
      <c r="E7" t="e">
        <f t="shared" ref="E7:E13" si="1">IF(B7&gt;2,B7&lt;4)</f>
        <v>#DIV/0!</v>
      </c>
      <c r="F7" t="e">
        <f t="shared" ref="F7:F13" si="2">B7&gt;=4</f>
        <v>#DIV/0!</v>
      </c>
      <c r="H7" t="s">
        <v>45</v>
      </c>
      <c r="I7" t="e">
        <f>C14&gt;=1.6</f>
        <v>#DIV/0!</v>
      </c>
      <c r="K7" t="s">
        <v>153</v>
      </c>
      <c r="L7" s="3"/>
      <c r="M7" s="3"/>
      <c r="N7" s="3"/>
    </row>
    <row r="8" spans="1:14">
      <c r="A8" s="12" t="s">
        <v>61</v>
      </c>
      <c r="B8" s="23" t="e">
        <f>N11</f>
        <v>#DIV/0!</v>
      </c>
      <c r="C8" s="18"/>
      <c r="D8" t="e">
        <f t="shared" si="0"/>
        <v>#DIV/0!</v>
      </c>
      <c r="E8" t="e">
        <f t="shared" si="1"/>
        <v>#DIV/0!</v>
      </c>
      <c r="F8" t="e">
        <f t="shared" si="2"/>
        <v>#DIV/0!</v>
      </c>
      <c r="K8" t="s">
        <v>154</v>
      </c>
      <c r="L8" s="3"/>
      <c r="M8" s="3"/>
      <c r="N8" s="3"/>
    </row>
    <row r="9" spans="1:14">
      <c r="A9" s="12" t="s">
        <v>62</v>
      </c>
      <c r="B9" s="23" t="e">
        <f>N17</f>
        <v>#DIV/0!</v>
      </c>
      <c r="C9" s="18"/>
      <c r="D9" t="e">
        <f t="shared" si="0"/>
        <v>#DIV/0!</v>
      </c>
      <c r="E9" t="e">
        <f t="shared" si="1"/>
        <v>#DIV/0!</v>
      </c>
      <c r="F9" t="e">
        <f t="shared" si="2"/>
        <v>#DIV/0!</v>
      </c>
      <c r="K9" t="s">
        <v>155</v>
      </c>
      <c r="L9" s="3"/>
      <c r="M9" s="3"/>
      <c r="N9" s="3"/>
    </row>
    <row r="10" spans="1:14">
      <c r="A10" s="12" t="s">
        <v>63</v>
      </c>
      <c r="B10" s="23" t="e">
        <f>N23</f>
        <v>#DIV/0!</v>
      </c>
      <c r="C10" s="18"/>
      <c r="D10" t="e">
        <f t="shared" si="0"/>
        <v>#DIV/0!</v>
      </c>
      <c r="E10" t="e">
        <f t="shared" si="1"/>
        <v>#DIV/0!</v>
      </c>
      <c r="F10" t="e">
        <f t="shared" si="2"/>
        <v>#DIV/0!</v>
      </c>
      <c r="J10" t="s">
        <v>61</v>
      </c>
      <c r="L10" t="s">
        <v>156</v>
      </c>
      <c r="M10" t="s">
        <v>150</v>
      </c>
    </row>
    <row r="11" spans="1:14">
      <c r="A11" s="12" t="s">
        <v>64</v>
      </c>
      <c r="B11" s="23" t="e">
        <f>N29</f>
        <v>#DIV/0!</v>
      </c>
      <c r="C11" s="18"/>
      <c r="D11" t="e">
        <f t="shared" si="0"/>
        <v>#DIV/0!</v>
      </c>
      <c r="E11" t="e">
        <f t="shared" si="1"/>
        <v>#DIV/0!</v>
      </c>
      <c r="F11" t="e">
        <f t="shared" si="2"/>
        <v>#DIV/0!</v>
      </c>
      <c r="K11" t="s">
        <v>151</v>
      </c>
      <c r="L11" s="3"/>
      <c r="M11" s="3"/>
      <c r="N11" s="24" t="e">
        <f>((L11*M11)+(L12*M12)+(L13*M13)+(L14*M14)+(L15*M15))/SUM(M11:M15)</f>
        <v>#DIV/0!</v>
      </c>
    </row>
    <row r="12" spans="1:14">
      <c r="A12" s="12" t="s">
        <v>65</v>
      </c>
      <c r="B12" s="23" t="e">
        <f>N35</f>
        <v>#DIV/0!</v>
      </c>
      <c r="C12" s="18"/>
      <c r="D12" t="e">
        <f t="shared" si="0"/>
        <v>#DIV/0!</v>
      </c>
      <c r="E12" t="e">
        <f t="shared" si="1"/>
        <v>#DIV/0!</v>
      </c>
      <c r="F12" t="e">
        <f t="shared" si="2"/>
        <v>#DIV/0!</v>
      </c>
      <c r="K12" t="s">
        <v>152</v>
      </c>
      <c r="L12" s="3"/>
      <c r="M12" s="3"/>
    </row>
    <row r="13" spans="1:14">
      <c r="A13" s="12" t="s">
        <v>66</v>
      </c>
      <c r="B13" s="23" t="e">
        <f>N41</f>
        <v>#DIV/0!</v>
      </c>
      <c r="C13" s="18"/>
      <c r="D13" t="e">
        <f t="shared" si="0"/>
        <v>#DIV/0!</v>
      </c>
      <c r="E13" t="e">
        <f t="shared" si="1"/>
        <v>#DIV/0!</v>
      </c>
      <c r="F13" t="e">
        <f t="shared" si="2"/>
        <v>#DIV/0!</v>
      </c>
      <c r="K13" t="s">
        <v>153</v>
      </c>
      <c r="L13" s="3"/>
      <c r="M13" s="3"/>
    </row>
    <row r="14" spans="1:14">
      <c r="A14" s="12" t="s">
        <v>68</v>
      </c>
      <c r="B14" s="25"/>
      <c r="C14" s="19" t="e">
        <f>(SUM(C7:C13))/$L$3</f>
        <v>#DIV/0!</v>
      </c>
      <c r="K14" t="s">
        <v>154</v>
      </c>
      <c r="L14" s="3"/>
      <c r="M14" s="3"/>
    </row>
    <row r="15" spans="1:14">
      <c r="K15" t="s">
        <v>155</v>
      </c>
      <c r="L15" s="3"/>
      <c r="M15" s="3"/>
    </row>
    <row r="16" spans="1:14">
      <c r="J16" t="s">
        <v>62</v>
      </c>
      <c r="L16" t="s">
        <v>156</v>
      </c>
      <c r="M16" t="s">
        <v>150</v>
      </c>
    </row>
    <row r="17" spans="1:14">
      <c r="B17" t="s">
        <v>50</v>
      </c>
      <c r="C17" t="s">
        <v>51</v>
      </c>
      <c r="K17" t="s">
        <v>151</v>
      </c>
      <c r="L17" s="3"/>
      <c r="M17" s="3"/>
      <c r="N17" s="24" t="e">
        <f>((L17*M17)+(L18*M18)+(L19*M19)+(L20*M20)+(L21*M21))/SUM(M17:M21)</f>
        <v>#DIV/0!</v>
      </c>
    </row>
    <row r="18" spans="1:14">
      <c r="A18" t="s">
        <v>91</v>
      </c>
      <c r="B18" s="3" t="s">
        <v>46</v>
      </c>
      <c r="C18" s="3"/>
      <c r="K18" t="s">
        <v>152</v>
      </c>
      <c r="L18" s="3"/>
      <c r="M18" s="3"/>
    </row>
    <row r="19" spans="1:14">
      <c r="A19" t="s">
        <v>92</v>
      </c>
      <c r="B19" s="3" t="s">
        <v>46</v>
      </c>
      <c r="C19" s="3"/>
      <c r="K19" t="s">
        <v>153</v>
      </c>
      <c r="L19" s="3"/>
      <c r="M19" s="3"/>
    </row>
    <row r="20" spans="1:14">
      <c r="A20" t="s">
        <v>93</v>
      </c>
      <c r="B20" s="3" t="s">
        <v>46</v>
      </c>
      <c r="C20" s="3"/>
      <c r="K20" t="s">
        <v>154</v>
      </c>
      <c r="L20" s="3"/>
      <c r="M20" s="3"/>
    </row>
    <row r="21" spans="1:14">
      <c r="K21" t="s">
        <v>155</v>
      </c>
      <c r="L21" s="3"/>
      <c r="M21" s="3"/>
    </row>
    <row r="22" spans="1:14">
      <c r="J22" t="s">
        <v>63</v>
      </c>
      <c r="L22" t="s">
        <v>156</v>
      </c>
      <c r="M22" t="s">
        <v>150</v>
      </c>
    </row>
    <row r="23" spans="1:14">
      <c r="B23" t="s">
        <v>50</v>
      </c>
      <c r="C23" t="s">
        <v>51</v>
      </c>
      <c r="K23" t="s">
        <v>151</v>
      </c>
      <c r="N23" s="22" t="e">
        <f>((L23*M23)+(L24*M24)+(L25*M25)+(L26*M26)+(L27*M27))/SUM(M23:M27)</f>
        <v>#DIV/0!</v>
      </c>
    </row>
    <row r="24" spans="1:14">
      <c r="A24" t="s">
        <v>94</v>
      </c>
      <c r="B24" s="3" t="s">
        <v>46</v>
      </c>
      <c r="C24" s="3"/>
      <c r="K24" t="s">
        <v>152</v>
      </c>
    </row>
    <row r="25" spans="1:14">
      <c r="A25" t="s">
        <v>94</v>
      </c>
      <c r="B25" s="3" t="s">
        <v>46</v>
      </c>
      <c r="C25" s="3"/>
      <c r="K25" t="s">
        <v>153</v>
      </c>
    </row>
    <row r="26" spans="1:14">
      <c r="A26" t="s">
        <v>95</v>
      </c>
      <c r="B26" s="3" t="s">
        <v>46</v>
      </c>
      <c r="C26" s="3"/>
      <c r="K26" t="s">
        <v>154</v>
      </c>
    </row>
    <row r="27" spans="1:14">
      <c r="K27" t="s">
        <v>155</v>
      </c>
    </row>
    <row r="28" spans="1:14">
      <c r="J28" t="s">
        <v>64</v>
      </c>
      <c r="L28" t="s">
        <v>156</v>
      </c>
      <c r="M28" t="s">
        <v>150</v>
      </c>
    </row>
    <row r="29" spans="1:14">
      <c r="A29" t="s">
        <v>43</v>
      </c>
      <c r="B29" s="3" t="s">
        <v>76</v>
      </c>
      <c r="C29" s="3" t="s">
        <v>48</v>
      </c>
      <c r="D29" s="3" t="s">
        <v>97</v>
      </c>
      <c r="E29" s="3" t="s">
        <v>48</v>
      </c>
      <c r="F29" s="3" t="s">
        <v>102</v>
      </c>
      <c r="K29" t="s">
        <v>151</v>
      </c>
      <c r="N29" s="22" t="e">
        <f>((L29*M29)+(L30*M30)+(L31*M31)+(L32*M32)+(L33*M33))/SUM(M29:M33)</f>
        <v>#DIV/0!</v>
      </c>
    </row>
    <row r="30" spans="1:14">
      <c r="A30" t="s">
        <v>44</v>
      </c>
      <c r="B30" s="3" t="s">
        <v>100</v>
      </c>
      <c r="C30" s="3" t="s">
        <v>49</v>
      </c>
      <c r="D30" s="3" t="s">
        <v>98</v>
      </c>
      <c r="E30" s="3" t="s">
        <v>49</v>
      </c>
      <c r="F30" s="3" t="s">
        <v>84</v>
      </c>
      <c r="K30" t="s">
        <v>152</v>
      </c>
    </row>
    <row r="31" spans="1:14">
      <c r="A31" t="s">
        <v>45</v>
      </c>
      <c r="B31" s="3" t="s">
        <v>101</v>
      </c>
      <c r="C31" s="3" t="s">
        <v>89</v>
      </c>
      <c r="D31" s="3" t="s">
        <v>99</v>
      </c>
      <c r="E31" s="3" t="s">
        <v>89</v>
      </c>
      <c r="F31" s="3" t="s">
        <v>72</v>
      </c>
      <c r="K31" t="s">
        <v>153</v>
      </c>
    </row>
    <row r="32" spans="1:14">
      <c r="K32" t="s">
        <v>154</v>
      </c>
    </row>
    <row r="33" spans="1:14">
      <c r="K33" t="s">
        <v>155</v>
      </c>
    </row>
    <row r="34" spans="1:14">
      <c r="A34" s="15"/>
      <c r="J34" t="s">
        <v>65</v>
      </c>
      <c r="L34" t="s">
        <v>156</v>
      </c>
      <c r="M34" t="s">
        <v>150</v>
      </c>
    </row>
    <row r="35" spans="1:14">
      <c r="K35" t="s">
        <v>151</v>
      </c>
      <c r="N35" s="22" t="e">
        <f>((L35*M35)+(L36*M36)+(L37*M37)+(L38*M38)+(L39*M39))/SUM(M35:M39)</f>
        <v>#DIV/0!</v>
      </c>
    </row>
    <row r="36" spans="1:14">
      <c r="K36" t="s">
        <v>152</v>
      </c>
    </row>
    <row r="37" spans="1:14">
      <c r="K37" t="s">
        <v>153</v>
      </c>
    </row>
    <row r="38" spans="1:14">
      <c r="K38" t="s">
        <v>154</v>
      </c>
    </row>
    <row r="39" spans="1:14">
      <c r="K39" t="s">
        <v>155</v>
      </c>
    </row>
    <row r="40" spans="1:14">
      <c r="J40" t="s">
        <v>66</v>
      </c>
      <c r="L40" t="s">
        <v>156</v>
      </c>
      <c r="M40" t="s">
        <v>150</v>
      </c>
    </row>
    <row r="41" spans="1:14">
      <c r="K41" t="s">
        <v>151</v>
      </c>
      <c r="N41" s="22" t="e">
        <f>((L41*M41)+(L42*M42)+(L43*M43)+(L44*M44)+(L45*M45))/SUM(M41:M45)</f>
        <v>#DIV/0!</v>
      </c>
    </row>
    <row r="42" spans="1:14">
      <c r="K42" t="s">
        <v>152</v>
      </c>
    </row>
    <row r="43" spans="1:14">
      <c r="K43" t="s">
        <v>153</v>
      </c>
    </row>
    <row r="44" spans="1:14">
      <c r="K44" t="s">
        <v>154</v>
      </c>
    </row>
    <row r="45" spans="1:14">
      <c r="K45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A29" sqref="A29"/>
    </sheetView>
  </sheetViews>
  <sheetFormatPr baseColWidth="10" defaultRowHeight="15"/>
  <cols>
    <col min="1" max="1" width="61.1406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8.7109375" customWidth="1"/>
    <col min="9" max="9" width="17.140625" customWidth="1"/>
    <col min="10" max="10" width="14.85546875" customWidth="1"/>
    <col min="11" max="11" width="14" customWidth="1"/>
  </cols>
  <sheetData>
    <row r="1" spans="1:14">
      <c r="A1" s="16" t="s">
        <v>103</v>
      </c>
    </row>
    <row r="3" spans="1:14">
      <c r="J3" t="s">
        <v>67</v>
      </c>
      <c r="L3" s="17"/>
    </row>
    <row r="4" spans="1:14">
      <c r="L4" t="s">
        <v>184</v>
      </c>
      <c r="M4" t="s">
        <v>150</v>
      </c>
      <c r="N4" t="s">
        <v>157</v>
      </c>
    </row>
    <row r="5" spans="1:14">
      <c r="H5" t="s">
        <v>43</v>
      </c>
      <c r="I5" t="e">
        <f>C14&lt;=0.4</f>
        <v>#DIV/0!</v>
      </c>
      <c r="J5" t="s">
        <v>60</v>
      </c>
      <c r="K5" t="s">
        <v>151</v>
      </c>
      <c r="L5" s="3"/>
      <c r="M5" s="3"/>
      <c r="N5" s="24" t="e">
        <f>((L5*M5)+(L6*M6)+(L7*M7)+(L8*M8)+(L9*M9))/SUM(M5:M9)</f>
        <v>#DIV/0!</v>
      </c>
    </row>
    <row r="6" spans="1:14">
      <c r="A6" t="s">
        <v>104</v>
      </c>
      <c r="D6" s="3">
        <v>0</v>
      </c>
      <c r="E6" s="3">
        <v>1</v>
      </c>
      <c r="F6" s="3">
        <v>2</v>
      </c>
      <c r="H6" t="s">
        <v>44</v>
      </c>
      <c r="I6" t="e">
        <f>IF(C14&gt;0.4,C14&lt;1.6)</f>
        <v>#DIV/0!</v>
      </c>
      <c r="K6" t="s">
        <v>152</v>
      </c>
      <c r="L6" s="3"/>
      <c r="M6" s="3"/>
      <c r="N6" s="3"/>
    </row>
    <row r="7" spans="1:14">
      <c r="A7" s="12" t="s">
        <v>60</v>
      </c>
      <c r="B7" s="23" t="e">
        <f>N5</f>
        <v>#DIV/0!</v>
      </c>
      <c r="C7" s="18"/>
      <c r="D7" t="e">
        <f t="shared" ref="D7:D13" si="0">B7&lt;2</f>
        <v>#DIV/0!</v>
      </c>
      <c r="E7" t="e">
        <f t="shared" ref="E7:E13" si="1">IF(B7&gt;2,B7&lt;4)</f>
        <v>#DIV/0!</v>
      </c>
      <c r="F7" t="e">
        <f t="shared" ref="F7:F13" si="2">B7&gt;=4</f>
        <v>#DIV/0!</v>
      </c>
      <c r="H7" t="s">
        <v>45</v>
      </c>
      <c r="I7" t="e">
        <f>C14&gt;=1.6</f>
        <v>#DIV/0!</v>
      </c>
      <c r="K7" t="s">
        <v>153</v>
      </c>
      <c r="L7" s="3"/>
      <c r="M7" s="3"/>
      <c r="N7" s="3"/>
    </row>
    <row r="8" spans="1:14">
      <c r="A8" s="12" t="s">
        <v>61</v>
      </c>
      <c r="B8" s="23" t="e">
        <f>N11</f>
        <v>#DIV/0!</v>
      </c>
      <c r="C8" s="18"/>
      <c r="D8" t="e">
        <f t="shared" si="0"/>
        <v>#DIV/0!</v>
      </c>
      <c r="E8" t="e">
        <f t="shared" si="1"/>
        <v>#DIV/0!</v>
      </c>
      <c r="F8" t="e">
        <f t="shared" si="2"/>
        <v>#DIV/0!</v>
      </c>
      <c r="K8" t="s">
        <v>154</v>
      </c>
      <c r="L8" s="3"/>
      <c r="M8" s="3"/>
      <c r="N8" s="3"/>
    </row>
    <row r="9" spans="1:14">
      <c r="A9" s="12" t="s">
        <v>62</v>
      </c>
      <c r="B9" s="23" t="e">
        <f>N17</f>
        <v>#DIV/0!</v>
      </c>
      <c r="C9" s="18"/>
      <c r="D9" t="e">
        <f t="shared" si="0"/>
        <v>#DIV/0!</v>
      </c>
      <c r="E9" t="e">
        <f t="shared" si="1"/>
        <v>#DIV/0!</v>
      </c>
      <c r="F9" t="e">
        <f t="shared" si="2"/>
        <v>#DIV/0!</v>
      </c>
      <c r="K9" t="s">
        <v>155</v>
      </c>
      <c r="L9" s="3"/>
      <c r="M9" s="3"/>
      <c r="N9" s="3"/>
    </row>
    <row r="10" spans="1:14">
      <c r="A10" s="12" t="s">
        <v>63</v>
      </c>
      <c r="B10" s="23" t="e">
        <f>N23</f>
        <v>#DIV/0!</v>
      </c>
      <c r="C10" s="18"/>
      <c r="D10" t="e">
        <f t="shared" si="0"/>
        <v>#DIV/0!</v>
      </c>
      <c r="E10" t="e">
        <f t="shared" si="1"/>
        <v>#DIV/0!</v>
      </c>
      <c r="F10" t="e">
        <f t="shared" si="2"/>
        <v>#DIV/0!</v>
      </c>
      <c r="J10" t="s">
        <v>61</v>
      </c>
      <c r="L10" t="s">
        <v>156</v>
      </c>
      <c r="M10" t="s">
        <v>150</v>
      </c>
    </row>
    <row r="11" spans="1:14">
      <c r="A11" s="12" t="s">
        <v>64</v>
      </c>
      <c r="B11" s="23" t="e">
        <f>N29</f>
        <v>#DIV/0!</v>
      </c>
      <c r="C11" s="18"/>
      <c r="D11" t="e">
        <f t="shared" si="0"/>
        <v>#DIV/0!</v>
      </c>
      <c r="E11" t="e">
        <f t="shared" si="1"/>
        <v>#DIV/0!</v>
      </c>
      <c r="F11" t="e">
        <f t="shared" si="2"/>
        <v>#DIV/0!</v>
      </c>
      <c r="K11" t="s">
        <v>151</v>
      </c>
      <c r="L11" s="3"/>
      <c r="M11" s="3"/>
      <c r="N11" s="24" t="e">
        <f>((L11*M11)+(L12*M12)+(L13*M13)+(L14*M14)+(L15*M15))/SUM(M11:M15)</f>
        <v>#DIV/0!</v>
      </c>
    </row>
    <row r="12" spans="1:14">
      <c r="A12" s="12" t="s">
        <v>65</v>
      </c>
      <c r="B12" s="23" t="e">
        <f>N35</f>
        <v>#DIV/0!</v>
      </c>
      <c r="C12" s="18"/>
      <c r="D12" t="e">
        <f t="shared" si="0"/>
        <v>#DIV/0!</v>
      </c>
      <c r="E12" t="e">
        <f t="shared" si="1"/>
        <v>#DIV/0!</v>
      </c>
      <c r="F12" t="e">
        <f t="shared" si="2"/>
        <v>#DIV/0!</v>
      </c>
      <c r="K12" t="s">
        <v>152</v>
      </c>
      <c r="L12" s="3"/>
      <c r="M12" s="3"/>
    </row>
    <row r="13" spans="1:14">
      <c r="A13" s="12" t="s">
        <v>66</v>
      </c>
      <c r="B13" s="23" t="e">
        <f>N41</f>
        <v>#DIV/0!</v>
      </c>
      <c r="C13" s="18"/>
      <c r="D13" t="e">
        <f t="shared" si="0"/>
        <v>#DIV/0!</v>
      </c>
      <c r="E13" t="e">
        <f t="shared" si="1"/>
        <v>#DIV/0!</v>
      </c>
      <c r="F13" t="e">
        <f t="shared" si="2"/>
        <v>#DIV/0!</v>
      </c>
      <c r="K13" t="s">
        <v>153</v>
      </c>
      <c r="L13" s="3"/>
      <c r="M13" s="3"/>
    </row>
    <row r="14" spans="1:14">
      <c r="A14" s="12" t="s">
        <v>68</v>
      </c>
      <c r="B14" s="25" t="e">
        <f>(SUM(B7:B13))/$L$3</f>
        <v>#DIV/0!</v>
      </c>
      <c r="C14" s="19" t="e">
        <f>(SUM(C7:C13))/$L$3</f>
        <v>#DIV/0!</v>
      </c>
      <c r="K14" t="s">
        <v>154</v>
      </c>
      <c r="L14" s="3"/>
      <c r="M14" s="3"/>
    </row>
    <row r="15" spans="1:14">
      <c r="K15" t="s">
        <v>155</v>
      </c>
      <c r="L15" s="3"/>
      <c r="M15" s="3"/>
    </row>
    <row r="16" spans="1:14">
      <c r="J16" t="s">
        <v>62</v>
      </c>
      <c r="L16" t="s">
        <v>156</v>
      </c>
      <c r="M16" t="s">
        <v>150</v>
      </c>
    </row>
    <row r="17" spans="1:14">
      <c r="B17" t="s">
        <v>50</v>
      </c>
      <c r="C17" t="s">
        <v>51</v>
      </c>
      <c r="K17" t="s">
        <v>151</v>
      </c>
      <c r="L17" s="3"/>
      <c r="M17" s="3"/>
      <c r="N17" s="24" t="e">
        <f>((L17*M17)+(L18*M18)+(L19*M19)+(L20*M20)+(L21*M21))/SUM(M17:M21)</f>
        <v>#DIV/0!</v>
      </c>
    </row>
    <row r="18" spans="1:14">
      <c r="A18" t="s">
        <v>105</v>
      </c>
      <c r="B18" s="3" t="s">
        <v>46</v>
      </c>
      <c r="C18" s="3"/>
      <c r="K18" t="s">
        <v>152</v>
      </c>
      <c r="L18" s="3"/>
      <c r="M18" s="3"/>
    </row>
    <row r="19" spans="1:14">
      <c r="A19" t="s">
        <v>106</v>
      </c>
      <c r="B19" s="3" t="s">
        <v>46</v>
      </c>
      <c r="C19" s="3"/>
      <c r="K19" t="s">
        <v>153</v>
      </c>
      <c r="L19" s="3"/>
      <c r="M19" s="3"/>
    </row>
    <row r="20" spans="1:14">
      <c r="A20" t="s">
        <v>107</v>
      </c>
      <c r="B20" s="3" t="s">
        <v>46</v>
      </c>
      <c r="C20" s="3"/>
      <c r="K20" t="s">
        <v>154</v>
      </c>
      <c r="L20" s="3"/>
      <c r="M20" s="3"/>
    </row>
    <row r="21" spans="1:14">
      <c r="K21" t="s">
        <v>155</v>
      </c>
      <c r="L21" s="3"/>
      <c r="M21" s="3"/>
    </row>
    <row r="22" spans="1:14">
      <c r="J22" t="s">
        <v>63</v>
      </c>
      <c r="L22" t="s">
        <v>156</v>
      </c>
      <c r="M22" t="s">
        <v>150</v>
      </c>
    </row>
    <row r="23" spans="1:14">
      <c r="K23" t="s">
        <v>151</v>
      </c>
      <c r="N23" s="22" t="e">
        <f>((L23*M23)+(L24*M24)+(L25*M25)+(L26*M26)+(L27*M27))/SUM(M23:M27)</f>
        <v>#DIV/0!</v>
      </c>
    </row>
    <row r="24" spans="1:14">
      <c r="A24" t="s">
        <v>43</v>
      </c>
      <c r="B24" s="3" t="s">
        <v>97</v>
      </c>
      <c r="C24" s="3" t="s">
        <v>49</v>
      </c>
      <c r="D24" s="3" t="s">
        <v>76</v>
      </c>
      <c r="E24" s="3"/>
      <c r="K24" t="s">
        <v>152</v>
      </c>
    </row>
    <row r="25" spans="1:14">
      <c r="A25" t="s">
        <v>44</v>
      </c>
      <c r="B25" s="3" t="s">
        <v>98</v>
      </c>
      <c r="C25" s="3" t="s">
        <v>49</v>
      </c>
      <c r="D25" s="3" t="s">
        <v>100</v>
      </c>
      <c r="E25" s="3"/>
      <c r="K25" t="s">
        <v>153</v>
      </c>
    </row>
    <row r="26" spans="1:14">
      <c r="A26" t="s">
        <v>45</v>
      </c>
      <c r="B26" s="3" t="s">
        <v>99</v>
      </c>
      <c r="C26" s="3" t="s">
        <v>48</v>
      </c>
      <c r="D26" s="3" t="s">
        <v>101</v>
      </c>
      <c r="E26" s="3"/>
      <c r="K26" t="s">
        <v>154</v>
      </c>
    </row>
    <row r="27" spans="1:14">
      <c r="K27" t="s">
        <v>155</v>
      </c>
    </row>
    <row r="28" spans="1:14">
      <c r="J28" t="s">
        <v>64</v>
      </c>
      <c r="L28" t="s">
        <v>156</v>
      </c>
      <c r="M28" t="s">
        <v>150</v>
      </c>
    </row>
    <row r="29" spans="1:14">
      <c r="A29" s="15"/>
      <c r="K29" t="s">
        <v>151</v>
      </c>
      <c r="N29" s="22" t="e">
        <f>((L29*M29)+(L30*M30)+(L31*M31)+(L32*M32)+(L33*M33))/SUM(M29:M33)</f>
        <v>#DIV/0!</v>
      </c>
    </row>
    <row r="30" spans="1:14">
      <c r="K30" t="s">
        <v>152</v>
      </c>
    </row>
    <row r="31" spans="1:14">
      <c r="K31" t="s">
        <v>153</v>
      </c>
    </row>
    <row r="32" spans="1:14">
      <c r="K32" t="s">
        <v>154</v>
      </c>
    </row>
    <row r="33" spans="10:14">
      <c r="K33" t="s">
        <v>155</v>
      </c>
    </row>
    <row r="34" spans="10:14">
      <c r="J34" t="s">
        <v>65</v>
      </c>
      <c r="L34" t="s">
        <v>156</v>
      </c>
      <c r="M34" t="s">
        <v>150</v>
      </c>
    </row>
    <row r="35" spans="10:14">
      <c r="K35" t="s">
        <v>151</v>
      </c>
      <c r="N35" s="22" t="e">
        <f>((L35*M35)+(L36*M36)+(L37*M37)+(L38*M38)+(L39*M39))/SUM(M35:M39)</f>
        <v>#DIV/0!</v>
      </c>
    </row>
    <row r="36" spans="10:14">
      <c r="K36" t="s">
        <v>152</v>
      </c>
    </row>
    <row r="37" spans="10:14">
      <c r="K37" t="s">
        <v>153</v>
      </c>
    </row>
    <row r="38" spans="10:14">
      <c r="K38" t="s">
        <v>154</v>
      </c>
    </row>
    <row r="39" spans="10:14">
      <c r="K39" t="s">
        <v>155</v>
      </c>
    </row>
    <row r="40" spans="10:14">
      <c r="J40" t="s">
        <v>66</v>
      </c>
      <c r="L40" t="s">
        <v>156</v>
      </c>
      <c r="M40" t="s">
        <v>150</v>
      </c>
    </row>
    <row r="41" spans="10:14">
      <c r="K41" t="s">
        <v>151</v>
      </c>
      <c r="N41" s="22" t="e">
        <f>((L41*M41)+(L42*M42)+(L43*M43)+(L44*M44)+(L45*M45))/SUM(M41:M45)</f>
        <v>#DIV/0!</v>
      </c>
    </row>
    <row r="42" spans="10:14">
      <c r="K42" t="s">
        <v>152</v>
      </c>
    </row>
    <row r="43" spans="10:14">
      <c r="K43" t="s">
        <v>153</v>
      </c>
    </row>
    <row r="44" spans="10:14">
      <c r="K44" t="s">
        <v>154</v>
      </c>
    </row>
    <row r="45" spans="10:14">
      <c r="K4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L11" sqref="L11"/>
    </sheetView>
  </sheetViews>
  <sheetFormatPr baseColWidth="10" defaultRowHeight="15"/>
  <cols>
    <col min="1" max="1" width="85.710937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8.7109375" customWidth="1"/>
    <col min="9" max="9" width="17.140625" customWidth="1"/>
    <col min="10" max="10" width="14.85546875" customWidth="1"/>
    <col min="11" max="11" width="14" customWidth="1"/>
  </cols>
  <sheetData>
    <row r="1" spans="1:14">
      <c r="A1" s="16" t="s">
        <v>108</v>
      </c>
    </row>
    <row r="4" spans="1:14">
      <c r="A4" t="s">
        <v>37</v>
      </c>
    </row>
    <row r="5" spans="1:14">
      <c r="A5" s="12"/>
      <c r="D5" t="s">
        <v>43</v>
      </c>
      <c r="E5" t="e">
        <f>A8&lt;=20</f>
        <v>#DIV/0!</v>
      </c>
    </row>
    <row r="6" spans="1:14">
      <c r="A6" t="s">
        <v>38</v>
      </c>
      <c r="D6" t="s">
        <v>44</v>
      </c>
      <c r="E6" t="e">
        <f>IF(A8&gt;20,A8&lt;80)</f>
        <v>#DIV/0!</v>
      </c>
    </row>
    <row r="7" spans="1:14">
      <c r="A7" s="13"/>
      <c r="D7" t="s">
        <v>45</v>
      </c>
      <c r="E7" t="e">
        <f>A8&gt;=80</f>
        <v>#DIV/0!</v>
      </c>
    </row>
    <row r="8" spans="1:14">
      <c r="A8" s="14" t="e">
        <f>(A7*100)/A5</f>
        <v>#DIV/0!</v>
      </c>
      <c r="B8" s="15" t="s">
        <v>39</v>
      </c>
    </row>
    <row r="9" spans="1:14">
      <c r="J9" t="s">
        <v>67</v>
      </c>
      <c r="L9" s="17"/>
    </row>
    <row r="10" spans="1:14">
      <c r="L10" t="s">
        <v>182</v>
      </c>
      <c r="M10" t="s">
        <v>150</v>
      </c>
      <c r="N10" t="s">
        <v>157</v>
      </c>
    </row>
    <row r="11" spans="1:14">
      <c r="H11" t="s">
        <v>43</v>
      </c>
      <c r="I11" t="e">
        <f>C20&lt;=0.4</f>
        <v>#DIV/0!</v>
      </c>
      <c r="J11" t="s">
        <v>60</v>
      </c>
      <c r="K11" t="s">
        <v>151</v>
      </c>
      <c r="L11" s="3"/>
      <c r="M11" s="3"/>
      <c r="N11" s="24" t="e">
        <f>((L11*M11)+(L12*M12)+(L13*M13)+(L14*M14)+(L15*M15))/SUM(M11:M15)</f>
        <v>#DIV/0!</v>
      </c>
    </row>
    <row r="12" spans="1:14">
      <c r="A12" t="s">
        <v>109</v>
      </c>
      <c r="D12" s="3">
        <v>0</v>
      </c>
      <c r="E12" s="3">
        <v>1</v>
      </c>
      <c r="F12" s="3">
        <v>2</v>
      </c>
      <c r="H12" t="s">
        <v>44</v>
      </c>
      <c r="I12" t="e">
        <f>IF(C20&gt;0.4,C20&lt;1.6)</f>
        <v>#DIV/0!</v>
      </c>
      <c r="K12" t="s">
        <v>152</v>
      </c>
      <c r="L12" s="3"/>
      <c r="M12" s="3"/>
      <c r="N12" s="3"/>
    </row>
    <row r="13" spans="1:14">
      <c r="A13" s="12" t="s">
        <v>60</v>
      </c>
      <c r="B13" s="23" t="e">
        <f>N11</f>
        <v>#DIV/0!</v>
      </c>
      <c r="C13" s="18"/>
      <c r="D13" t="e">
        <f t="shared" ref="D13:D19" si="0">B13&lt;2</f>
        <v>#DIV/0!</v>
      </c>
      <c r="E13" t="e">
        <f t="shared" ref="E13:E19" si="1">IF(B13&gt;2,B13&lt;4)</f>
        <v>#DIV/0!</v>
      </c>
      <c r="F13" t="e">
        <f t="shared" ref="F13:F19" si="2">B13&gt;=4</f>
        <v>#DIV/0!</v>
      </c>
      <c r="H13" t="s">
        <v>45</v>
      </c>
      <c r="I13" t="e">
        <f>C20&gt;=1.6</f>
        <v>#DIV/0!</v>
      </c>
      <c r="K13" t="s">
        <v>153</v>
      </c>
      <c r="L13" s="3"/>
      <c r="M13" s="3"/>
      <c r="N13" s="3"/>
    </row>
    <row r="14" spans="1:14">
      <c r="A14" s="12" t="s">
        <v>61</v>
      </c>
      <c r="B14" s="23" t="e">
        <f>N17</f>
        <v>#DIV/0!</v>
      </c>
      <c r="C14" s="18"/>
      <c r="D14" t="e">
        <f t="shared" si="0"/>
        <v>#DIV/0!</v>
      </c>
      <c r="E14" t="e">
        <f t="shared" si="1"/>
        <v>#DIV/0!</v>
      </c>
      <c r="F14" t="e">
        <f t="shared" si="2"/>
        <v>#DIV/0!</v>
      </c>
      <c r="K14" t="s">
        <v>154</v>
      </c>
      <c r="L14" s="3"/>
      <c r="M14" s="3"/>
      <c r="N14" s="3"/>
    </row>
    <row r="15" spans="1:14">
      <c r="A15" s="12" t="s">
        <v>62</v>
      </c>
      <c r="B15" s="23" t="e">
        <f>N23</f>
        <v>#DIV/0!</v>
      </c>
      <c r="C15" s="18"/>
      <c r="D15" t="e">
        <f t="shared" si="0"/>
        <v>#DIV/0!</v>
      </c>
      <c r="E15" t="e">
        <f t="shared" si="1"/>
        <v>#DIV/0!</v>
      </c>
      <c r="F15" t="e">
        <f t="shared" si="2"/>
        <v>#DIV/0!</v>
      </c>
      <c r="K15" t="s">
        <v>155</v>
      </c>
      <c r="L15" s="3"/>
      <c r="M15" s="3"/>
      <c r="N15" s="3"/>
    </row>
    <row r="16" spans="1:14">
      <c r="A16" s="12" t="s">
        <v>63</v>
      </c>
      <c r="B16" s="23" t="e">
        <f>N29</f>
        <v>#DIV/0!</v>
      </c>
      <c r="C16" s="18"/>
      <c r="D16" t="e">
        <f t="shared" si="0"/>
        <v>#DIV/0!</v>
      </c>
      <c r="E16" t="e">
        <f t="shared" si="1"/>
        <v>#DIV/0!</v>
      </c>
      <c r="F16" t="e">
        <f t="shared" si="2"/>
        <v>#DIV/0!</v>
      </c>
      <c r="J16" t="s">
        <v>61</v>
      </c>
      <c r="L16" t="s">
        <v>156</v>
      </c>
      <c r="M16" t="s">
        <v>150</v>
      </c>
    </row>
    <row r="17" spans="1:14">
      <c r="A17" s="12" t="s">
        <v>64</v>
      </c>
      <c r="B17" s="23" t="e">
        <f>N35</f>
        <v>#DIV/0!</v>
      </c>
      <c r="C17" s="18"/>
      <c r="D17" t="e">
        <f t="shared" si="0"/>
        <v>#DIV/0!</v>
      </c>
      <c r="E17" t="e">
        <f t="shared" si="1"/>
        <v>#DIV/0!</v>
      </c>
      <c r="F17" t="e">
        <f t="shared" si="2"/>
        <v>#DIV/0!</v>
      </c>
      <c r="K17" t="s">
        <v>151</v>
      </c>
      <c r="L17" s="3"/>
      <c r="M17" s="3"/>
      <c r="N17" s="24" t="e">
        <f>((L17*M17)+(L18*M18)+(L19*M19)+(L20*M20)+(L21*M21))/SUM(M17:M21)</f>
        <v>#DIV/0!</v>
      </c>
    </row>
    <row r="18" spans="1:14">
      <c r="A18" s="12" t="s">
        <v>65</v>
      </c>
      <c r="B18" s="23" t="e">
        <f>N41</f>
        <v>#DIV/0!</v>
      </c>
      <c r="C18" s="18"/>
      <c r="D18" t="e">
        <f t="shared" si="0"/>
        <v>#DIV/0!</v>
      </c>
      <c r="E18" t="e">
        <f t="shared" si="1"/>
        <v>#DIV/0!</v>
      </c>
      <c r="F18" t="e">
        <f t="shared" si="2"/>
        <v>#DIV/0!</v>
      </c>
      <c r="K18" t="s">
        <v>152</v>
      </c>
      <c r="L18" s="3"/>
      <c r="M18" s="3"/>
    </row>
    <row r="19" spans="1:14">
      <c r="A19" s="12" t="s">
        <v>66</v>
      </c>
      <c r="B19" s="23" t="e">
        <f>N47</f>
        <v>#DIV/0!</v>
      </c>
      <c r="C19" s="18"/>
      <c r="D19" t="e">
        <f t="shared" si="0"/>
        <v>#DIV/0!</v>
      </c>
      <c r="E19" t="e">
        <f t="shared" si="1"/>
        <v>#DIV/0!</v>
      </c>
      <c r="F19" t="e">
        <f t="shared" si="2"/>
        <v>#DIV/0!</v>
      </c>
      <c r="K19" t="s">
        <v>153</v>
      </c>
      <c r="L19" s="3"/>
      <c r="M19" s="3"/>
    </row>
    <row r="20" spans="1:14">
      <c r="A20" s="12" t="s">
        <v>68</v>
      </c>
      <c r="B20" s="25" t="e">
        <f>(SUM(B13:B19))/$L$9</f>
        <v>#DIV/0!</v>
      </c>
      <c r="C20" s="19" t="e">
        <f>(SUM(C13:C19))/$L$9</f>
        <v>#DIV/0!</v>
      </c>
      <c r="K20" t="s">
        <v>154</v>
      </c>
      <c r="L20" s="3"/>
      <c r="M20" s="3"/>
    </row>
    <row r="21" spans="1:14">
      <c r="K21" t="s">
        <v>155</v>
      </c>
      <c r="L21" s="3"/>
      <c r="M21" s="3"/>
    </row>
    <row r="22" spans="1:14">
      <c r="J22" t="s">
        <v>62</v>
      </c>
      <c r="L22" t="s">
        <v>156</v>
      </c>
      <c r="M22" t="s">
        <v>150</v>
      </c>
    </row>
    <row r="23" spans="1:14">
      <c r="K23" t="s">
        <v>151</v>
      </c>
      <c r="L23" s="3"/>
      <c r="M23" s="3"/>
      <c r="N23" s="24" t="e">
        <f>((L23*M23)+(L24*M24)+(L25*M25)+(L26*M26)+(L27*M27))/SUM(M23:M27)</f>
        <v>#DIV/0!</v>
      </c>
    </row>
    <row r="24" spans="1:14">
      <c r="B24" t="s">
        <v>50</v>
      </c>
      <c r="C24" t="s">
        <v>51</v>
      </c>
      <c r="K24" t="s">
        <v>152</v>
      </c>
      <c r="L24" s="3"/>
      <c r="M24" s="3"/>
    </row>
    <row r="25" spans="1:14">
      <c r="A25" t="s">
        <v>110</v>
      </c>
      <c r="B25" s="3" t="s">
        <v>46</v>
      </c>
      <c r="C25" s="3"/>
      <c r="K25" t="s">
        <v>153</v>
      </c>
      <c r="L25" s="3"/>
      <c r="M25" s="3"/>
    </row>
    <row r="26" spans="1:14">
      <c r="A26" t="s">
        <v>111</v>
      </c>
      <c r="B26" s="3" t="s">
        <v>46</v>
      </c>
      <c r="C26" s="3"/>
      <c r="K26" t="s">
        <v>154</v>
      </c>
      <c r="L26" s="3"/>
      <c r="M26" s="3"/>
    </row>
    <row r="27" spans="1:14">
      <c r="A27" t="s">
        <v>112</v>
      </c>
      <c r="B27" s="3" t="s">
        <v>46</v>
      </c>
      <c r="C27" s="3"/>
      <c r="K27" t="s">
        <v>155</v>
      </c>
      <c r="L27" s="3"/>
      <c r="M27" s="3"/>
    </row>
    <row r="28" spans="1:14">
      <c r="J28" t="s">
        <v>63</v>
      </c>
      <c r="L28" t="s">
        <v>156</v>
      </c>
      <c r="M28" t="s">
        <v>150</v>
      </c>
    </row>
    <row r="29" spans="1:14">
      <c r="A29" t="s">
        <v>43</v>
      </c>
      <c r="B29" s="3" t="s">
        <v>53</v>
      </c>
      <c r="C29" s="3" t="s">
        <v>48</v>
      </c>
      <c r="D29" s="3" t="s">
        <v>83</v>
      </c>
      <c r="E29" s="3" t="s">
        <v>48</v>
      </c>
      <c r="F29" s="3" t="s">
        <v>84</v>
      </c>
      <c r="K29" t="s">
        <v>151</v>
      </c>
      <c r="N29" s="22" t="e">
        <f>((L29*M29)+(L30*M30)+(L31*M31)+(L32*M32)+(L33*M33))/SUM(M29:M33)</f>
        <v>#DIV/0!</v>
      </c>
    </row>
    <row r="30" spans="1:14">
      <c r="A30" t="s">
        <v>44</v>
      </c>
      <c r="B30" s="3" t="s">
        <v>54</v>
      </c>
      <c r="C30" s="3" t="s">
        <v>49</v>
      </c>
      <c r="D30" s="3" t="s">
        <v>85</v>
      </c>
      <c r="E30" s="3" t="s">
        <v>49</v>
      </c>
      <c r="F30" s="3" t="s">
        <v>72</v>
      </c>
      <c r="K30" t="s">
        <v>152</v>
      </c>
    </row>
    <row r="31" spans="1:14">
      <c r="A31" t="s">
        <v>45</v>
      </c>
      <c r="B31" s="3" t="s">
        <v>52</v>
      </c>
      <c r="C31" s="3" t="s">
        <v>89</v>
      </c>
      <c r="D31" s="3" t="s">
        <v>86</v>
      </c>
      <c r="E31" s="3" t="s">
        <v>89</v>
      </c>
      <c r="F31" s="3" t="s">
        <v>73</v>
      </c>
      <c r="K31" t="s">
        <v>153</v>
      </c>
    </row>
    <row r="32" spans="1:14">
      <c r="K32" t="s">
        <v>154</v>
      </c>
    </row>
    <row r="33" spans="1:14">
      <c r="K33" t="s">
        <v>155</v>
      </c>
    </row>
    <row r="34" spans="1:14">
      <c r="A34" s="15"/>
      <c r="J34" t="s">
        <v>64</v>
      </c>
      <c r="L34" t="s">
        <v>156</v>
      </c>
      <c r="M34" t="s">
        <v>150</v>
      </c>
    </row>
    <row r="35" spans="1:14">
      <c r="K35" t="s">
        <v>151</v>
      </c>
      <c r="N35" s="22" t="e">
        <f>((L35*M35)+(L36*M36)+(L37*M37)+(L38*M38)+(L39*M39))/SUM(M35:M39)</f>
        <v>#DIV/0!</v>
      </c>
    </row>
    <row r="36" spans="1:14">
      <c r="K36" t="s">
        <v>152</v>
      </c>
    </row>
    <row r="37" spans="1:14">
      <c r="K37" t="s">
        <v>153</v>
      </c>
    </row>
    <row r="38" spans="1:14">
      <c r="K38" t="s">
        <v>154</v>
      </c>
    </row>
    <row r="39" spans="1:14">
      <c r="K39" t="s">
        <v>155</v>
      </c>
    </row>
    <row r="40" spans="1:14">
      <c r="J40" t="s">
        <v>65</v>
      </c>
      <c r="L40" t="s">
        <v>156</v>
      </c>
      <c r="M40" t="s">
        <v>150</v>
      </c>
    </row>
    <row r="41" spans="1:14">
      <c r="K41" t="s">
        <v>151</v>
      </c>
      <c r="N41" s="22" t="e">
        <f>((L41*M41)+(L42*M42)+(L43*M43)+(L44*M44)+(L45*M45))/SUM(M41:M45)</f>
        <v>#DIV/0!</v>
      </c>
    </row>
    <row r="42" spans="1:14">
      <c r="K42" t="s">
        <v>152</v>
      </c>
    </row>
    <row r="43" spans="1:14">
      <c r="K43" t="s">
        <v>153</v>
      </c>
    </row>
    <row r="44" spans="1:14">
      <c r="K44" t="s">
        <v>154</v>
      </c>
    </row>
    <row r="45" spans="1:14">
      <c r="K45" t="s">
        <v>155</v>
      </c>
    </row>
    <row r="46" spans="1:14">
      <c r="J46" t="s">
        <v>66</v>
      </c>
      <c r="L46" t="s">
        <v>156</v>
      </c>
      <c r="M46" t="s">
        <v>150</v>
      </c>
    </row>
    <row r="47" spans="1:14">
      <c r="K47" t="s">
        <v>151</v>
      </c>
      <c r="N47" s="22" t="e">
        <f>((L47*M47)+(L48*M48)+(L49*M49)+(L50*M50)+(L51*M51))/SUM(M47:M51)</f>
        <v>#DIV/0!</v>
      </c>
    </row>
    <row r="48" spans="1:14">
      <c r="K48" t="s">
        <v>152</v>
      </c>
    </row>
    <row r="49" spans="11:11">
      <c r="K49" t="s">
        <v>153</v>
      </c>
    </row>
    <row r="50" spans="11:11">
      <c r="K50" t="s">
        <v>154</v>
      </c>
    </row>
    <row r="51" spans="11:11">
      <c r="K51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37" sqref="A37"/>
    </sheetView>
  </sheetViews>
  <sheetFormatPr baseColWidth="10" defaultRowHeight="15"/>
  <cols>
    <col min="1" max="1" width="55.425781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140625" customWidth="1"/>
    <col min="8" max="8" width="15.28515625" customWidth="1"/>
    <col min="9" max="9" width="16.7109375" customWidth="1"/>
  </cols>
  <sheetData>
    <row r="1" spans="1:6">
      <c r="A1" s="16" t="s">
        <v>113</v>
      </c>
    </row>
    <row r="4" spans="1:6">
      <c r="A4" t="s">
        <v>123</v>
      </c>
      <c r="B4" t="s">
        <v>151</v>
      </c>
      <c r="C4" t="s">
        <v>152</v>
      </c>
      <c r="D4" t="s">
        <v>153</v>
      </c>
      <c r="E4" t="s">
        <v>154</v>
      </c>
      <c r="F4" t="s">
        <v>155</v>
      </c>
    </row>
    <row r="5" spans="1:6">
      <c r="A5" s="12">
        <f>(SUM(B5:F5))/5</f>
        <v>0</v>
      </c>
    </row>
    <row r="6" spans="1:6">
      <c r="A6" t="s">
        <v>124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</row>
    <row r="7" spans="1:6">
      <c r="A7" s="12">
        <f>(SUM(B7:F7))/5</f>
        <v>0</v>
      </c>
    </row>
    <row r="8" spans="1:6">
      <c r="A8" s="20" t="e">
        <f>(A5/A7)</f>
        <v>#DIV/0!</v>
      </c>
      <c r="B8" s="15" t="s">
        <v>39</v>
      </c>
    </row>
    <row r="10" spans="1:6">
      <c r="A10" s="3" t="s">
        <v>115</v>
      </c>
    </row>
    <row r="11" spans="1:6">
      <c r="A11" s="15">
        <f>1+(((D12*2)-1)*0.01)</f>
        <v>0.99</v>
      </c>
      <c r="B11" t="s">
        <v>119</v>
      </c>
      <c r="D11" t="s">
        <v>114</v>
      </c>
    </row>
    <row r="12" spans="1:6">
      <c r="A12" s="15">
        <f>1+(((D12*1.5)-1)*0.01)</f>
        <v>0.99</v>
      </c>
      <c r="B12" t="s">
        <v>117</v>
      </c>
      <c r="D12" s="17"/>
    </row>
    <row r="13" spans="1:6">
      <c r="A13" s="15">
        <f>1+((D12-1)*0.01)</f>
        <v>0.99</v>
      </c>
      <c r="B13" t="s">
        <v>118</v>
      </c>
    </row>
    <row r="14" spans="1:6">
      <c r="D14" t="s">
        <v>116</v>
      </c>
    </row>
    <row r="15" spans="1:6">
      <c r="D15" s="17"/>
    </row>
    <row r="18" spans="1:9">
      <c r="A18" s="3" t="s">
        <v>125</v>
      </c>
      <c r="D18" t="s">
        <v>120</v>
      </c>
    </row>
    <row r="19" spans="1:9">
      <c r="A19" s="15">
        <f>D19*0.01</f>
        <v>0</v>
      </c>
      <c r="D19" s="17"/>
    </row>
    <row r="21" spans="1:9">
      <c r="D21" t="s">
        <v>121</v>
      </c>
    </row>
    <row r="22" spans="1:9">
      <c r="A22" s="15">
        <f>D22*0.02</f>
        <v>0</v>
      </c>
      <c r="D22" s="17"/>
    </row>
    <row r="24" spans="1:9">
      <c r="D24" t="s">
        <v>122</v>
      </c>
    </row>
    <row r="25" spans="1:9">
      <c r="A25" s="15">
        <f>D25*0.03</f>
        <v>0</v>
      </c>
      <c r="D25" s="17"/>
    </row>
    <row r="27" spans="1:9">
      <c r="A27" s="15">
        <f>1+A19+A22+A25</f>
        <v>1</v>
      </c>
    </row>
    <row r="29" spans="1:9">
      <c r="A29" s="26" t="e">
        <f>A8*A11*A27*100</f>
        <v>#DIV/0!</v>
      </c>
      <c r="B29" t="s">
        <v>119</v>
      </c>
      <c r="D29" t="s">
        <v>43</v>
      </c>
      <c r="E29" t="e">
        <f>A29&lt;=70</f>
        <v>#DIV/0!</v>
      </c>
      <c r="F29" t="s">
        <v>44</v>
      </c>
      <c r="G29" t="e">
        <f>IF(A29&gt;70,A29&lt;89)</f>
        <v>#DIV/0!</v>
      </c>
      <c r="H29" t="s">
        <v>45</v>
      </c>
      <c r="I29" t="e">
        <f>A29&gt;=90</f>
        <v>#DIV/0!</v>
      </c>
    </row>
    <row r="30" spans="1:9">
      <c r="A30" s="26" t="e">
        <f>A8*A12*A27*100</f>
        <v>#DIV/0!</v>
      </c>
      <c r="B30" t="s">
        <v>117</v>
      </c>
      <c r="D30" t="s">
        <v>43</v>
      </c>
      <c r="E30" t="e">
        <f>A30&lt;=70</f>
        <v>#DIV/0!</v>
      </c>
      <c r="F30" t="s">
        <v>44</v>
      </c>
      <c r="G30" t="e">
        <f>IF(A30&gt;70,A30&lt;89)</f>
        <v>#DIV/0!</v>
      </c>
      <c r="H30" t="s">
        <v>45</v>
      </c>
      <c r="I30" t="e">
        <f>A30&gt;=90</f>
        <v>#DIV/0!</v>
      </c>
    </row>
    <row r="31" spans="1:9">
      <c r="A31" s="26" t="e">
        <f>A8*A13*A27*100</f>
        <v>#DIV/0!</v>
      </c>
      <c r="B31" t="s">
        <v>118</v>
      </c>
      <c r="D31" t="s">
        <v>43</v>
      </c>
      <c r="E31" t="e">
        <f>A31&lt;=70</f>
        <v>#DIV/0!</v>
      </c>
      <c r="F31" t="s">
        <v>44</v>
      </c>
      <c r="G31" t="e">
        <f>IF(A31&gt;70,A31&lt;89)</f>
        <v>#DIV/0!</v>
      </c>
      <c r="H31" t="s">
        <v>45</v>
      </c>
      <c r="I31" t="e">
        <f>A31&gt;=90</f>
        <v>#DIV/0!</v>
      </c>
    </row>
    <row r="37" spans="1:1">
      <c r="A37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A28" sqref="A28"/>
    </sheetView>
  </sheetViews>
  <sheetFormatPr baseColWidth="10" defaultRowHeight="15"/>
  <cols>
    <col min="1" max="1" width="73.140625" customWidth="1"/>
    <col min="2" max="2" width="19.85546875" customWidth="1"/>
    <col min="3" max="3" width="16.42578125" customWidth="1"/>
    <col min="4" max="4" width="17.28515625" customWidth="1"/>
    <col min="5" max="5" width="18.42578125" customWidth="1"/>
    <col min="6" max="6" width="17.7109375" customWidth="1"/>
    <col min="7" max="7" width="18.7109375" customWidth="1"/>
    <col min="8" max="8" width="17.140625" customWidth="1"/>
    <col min="9" max="9" width="14.85546875" customWidth="1"/>
    <col min="10" max="10" width="14" customWidth="1"/>
  </cols>
  <sheetData>
    <row r="1" spans="1:13">
      <c r="A1" s="16" t="s">
        <v>126</v>
      </c>
    </row>
    <row r="3" spans="1:13">
      <c r="I3" t="s">
        <v>67</v>
      </c>
      <c r="K3" s="17"/>
    </row>
    <row r="4" spans="1:13">
      <c r="K4" t="s">
        <v>185</v>
      </c>
      <c r="L4" t="s">
        <v>150</v>
      </c>
      <c r="M4" t="s">
        <v>157</v>
      </c>
    </row>
    <row r="5" spans="1:13">
      <c r="G5" t="s">
        <v>43</v>
      </c>
      <c r="H5" t="e">
        <f>C14&lt;=0.4</f>
        <v>#DIV/0!</v>
      </c>
      <c r="I5" t="s">
        <v>60</v>
      </c>
      <c r="J5" t="s">
        <v>151</v>
      </c>
      <c r="K5" s="3"/>
      <c r="L5" s="3"/>
      <c r="M5" s="24" t="e">
        <f>((K5*L5)+(K6*L6)+(K7*L7)+(K8*L8)+(K9*L9))/SUM(L5:L9)</f>
        <v>#DIV/0!</v>
      </c>
    </row>
    <row r="6" spans="1:13">
      <c r="A6" t="s">
        <v>127</v>
      </c>
      <c r="D6" s="3">
        <v>0</v>
      </c>
      <c r="E6" s="3">
        <v>1</v>
      </c>
      <c r="F6" s="3">
        <v>2</v>
      </c>
      <c r="G6" t="s">
        <v>44</v>
      </c>
      <c r="H6" t="e">
        <f>IF(C14&gt;0.4,C14&lt;1.6)</f>
        <v>#DIV/0!</v>
      </c>
      <c r="J6" t="s">
        <v>152</v>
      </c>
      <c r="K6" s="3"/>
      <c r="L6" s="3"/>
      <c r="M6" s="3"/>
    </row>
    <row r="7" spans="1:13">
      <c r="A7" s="12" t="s">
        <v>60</v>
      </c>
      <c r="B7" s="23" t="e">
        <f>M5</f>
        <v>#DIV/0!</v>
      </c>
      <c r="C7" s="18"/>
      <c r="D7" t="e">
        <f t="shared" ref="D7:D13" si="0">B7&lt;2</f>
        <v>#DIV/0!</v>
      </c>
      <c r="E7" t="e">
        <f t="shared" ref="E7:E13" si="1">IF(B7&gt;2,B7&lt;4)</f>
        <v>#DIV/0!</v>
      </c>
      <c r="F7" t="e">
        <f t="shared" ref="F7:F13" si="2">B7&gt;=4</f>
        <v>#DIV/0!</v>
      </c>
      <c r="G7" t="s">
        <v>45</v>
      </c>
      <c r="H7" t="e">
        <f>C14&gt;=1.6</f>
        <v>#DIV/0!</v>
      </c>
      <c r="J7" t="s">
        <v>153</v>
      </c>
      <c r="K7" s="3"/>
      <c r="L7" s="3"/>
      <c r="M7" s="3"/>
    </row>
    <row r="8" spans="1:13">
      <c r="A8" s="12" t="s">
        <v>61</v>
      </c>
      <c r="B8" s="23" t="e">
        <f>M11</f>
        <v>#DIV/0!</v>
      </c>
      <c r="C8" s="18"/>
      <c r="D8" t="e">
        <f t="shared" si="0"/>
        <v>#DIV/0!</v>
      </c>
      <c r="E8" t="e">
        <f t="shared" si="1"/>
        <v>#DIV/0!</v>
      </c>
      <c r="F8" t="e">
        <f t="shared" si="2"/>
        <v>#DIV/0!</v>
      </c>
      <c r="J8" t="s">
        <v>154</v>
      </c>
      <c r="K8" s="3"/>
      <c r="L8" s="3"/>
      <c r="M8" s="3"/>
    </row>
    <row r="9" spans="1:13">
      <c r="A9" s="12" t="s">
        <v>62</v>
      </c>
      <c r="B9" s="23" t="e">
        <f>M17</f>
        <v>#DIV/0!</v>
      </c>
      <c r="C9" s="18"/>
      <c r="D9" t="e">
        <f t="shared" si="0"/>
        <v>#DIV/0!</v>
      </c>
      <c r="E9" t="e">
        <f t="shared" si="1"/>
        <v>#DIV/0!</v>
      </c>
      <c r="F9" t="e">
        <f t="shared" si="2"/>
        <v>#DIV/0!</v>
      </c>
      <c r="J9" t="s">
        <v>155</v>
      </c>
      <c r="K9" s="3"/>
      <c r="L9" s="3"/>
      <c r="M9" s="3"/>
    </row>
    <row r="10" spans="1:13">
      <c r="A10" s="12" t="s">
        <v>63</v>
      </c>
      <c r="B10" s="23" t="e">
        <f>M23</f>
        <v>#DIV/0!</v>
      </c>
      <c r="C10" s="18"/>
      <c r="D10" t="e">
        <f t="shared" si="0"/>
        <v>#DIV/0!</v>
      </c>
      <c r="E10" t="e">
        <f t="shared" si="1"/>
        <v>#DIV/0!</v>
      </c>
      <c r="F10" t="e">
        <f t="shared" si="2"/>
        <v>#DIV/0!</v>
      </c>
      <c r="I10" t="s">
        <v>61</v>
      </c>
      <c r="K10" t="s">
        <v>156</v>
      </c>
      <c r="L10" t="s">
        <v>150</v>
      </c>
    </row>
    <row r="11" spans="1:13">
      <c r="A11" s="12" t="s">
        <v>64</v>
      </c>
      <c r="B11" s="23" t="e">
        <f>M29</f>
        <v>#DIV/0!</v>
      </c>
      <c r="C11" s="18"/>
      <c r="D11" t="e">
        <f t="shared" si="0"/>
        <v>#DIV/0!</v>
      </c>
      <c r="E11" t="e">
        <f t="shared" si="1"/>
        <v>#DIV/0!</v>
      </c>
      <c r="F11" t="e">
        <f t="shared" si="2"/>
        <v>#DIV/0!</v>
      </c>
      <c r="J11" t="s">
        <v>151</v>
      </c>
      <c r="K11" s="3"/>
      <c r="L11" s="3"/>
      <c r="M11" s="24" t="e">
        <f>((K11*L11)+(K12*L12)+(K13*L13)+(K14*L14)+(K15*L15))/SUM(L11:L15)</f>
        <v>#DIV/0!</v>
      </c>
    </row>
    <row r="12" spans="1:13">
      <c r="A12" s="12" t="s">
        <v>65</v>
      </c>
      <c r="B12" s="23" t="e">
        <f>M35</f>
        <v>#DIV/0!</v>
      </c>
      <c r="C12" s="18"/>
      <c r="D12" t="e">
        <f t="shared" si="0"/>
        <v>#DIV/0!</v>
      </c>
      <c r="E12" t="e">
        <f t="shared" si="1"/>
        <v>#DIV/0!</v>
      </c>
      <c r="F12" t="e">
        <f t="shared" si="2"/>
        <v>#DIV/0!</v>
      </c>
      <c r="J12" t="s">
        <v>152</v>
      </c>
      <c r="K12" s="3"/>
      <c r="L12" s="3"/>
    </row>
    <row r="13" spans="1:13">
      <c r="A13" s="12" t="s">
        <v>66</v>
      </c>
      <c r="B13" s="23" t="e">
        <f>M41</f>
        <v>#DIV/0!</v>
      </c>
      <c r="C13" s="18"/>
      <c r="D13" t="e">
        <f t="shared" si="0"/>
        <v>#DIV/0!</v>
      </c>
      <c r="E13" t="e">
        <f t="shared" si="1"/>
        <v>#DIV/0!</v>
      </c>
      <c r="F13" t="e">
        <f t="shared" si="2"/>
        <v>#DIV/0!</v>
      </c>
      <c r="J13" t="s">
        <v>153</v>
      </c>
      <c r="K13" s="3"/>
      <c r="L13" s="3"/>
    </row>
    <row r="14" spans="1:13">
      <c r="A14" s="12" t="s">
        <v>68</v>
      </c>
      <c r="B14" s="25" t="e">
        <f>(SUM(B7:B13))/$K$3</f>
        <v>#DIV/0!</v>
      </c>
      <c r="C14" s="19" t="e">
        <f>(SUM(C7:C13))/$K$3</f>
        <v>#DIV/0!</v>
      </c>
      <c r="J14" t="s">
        <v>154</v>
      </c>
      <c r="K14" s="3"/>
      <c r="L14" s="3"/>
    </row>
    <row r="15" spans="1:13">
      <c r="J15" t="s">
        <v>155</v>
      </c>
      <c r="K15" s="3"/>
      <c r="L15" s="3"/>
    </row>
    <row r="16" spans="1:13">
      <c r="I16" t="s">
        <v>62</v>
      </c>
      <c r="K16" t="s">
        <v>156</v>
      </c>
      <c r="L16" t="s">
        <v>150</v>
      </c>
    </row>
    <row r="17" spans="1:13">
      <c r="J17" t="s">
        <v>151</v>
      </c>
      <c r="K17" s="3"/>
      <c r="L17" s="3"/>
      <c r="M17" s="24" t="e">
        <f>((K17*L17)+(K18*L18)+(K19*L19)+(K20*L20)+(K21*L21))/SUM(L17:L21)</f>
        <v>#DIV/0!</v>
      </c>
    </row>
    <row r="18" spans="1:13">
      <c r="B18" t="s">
        <v>50</v>
      </c>
      <c r="C18" t="s">
        <v>51</v>
      </c>
      <c r="J18" t="s">
        <v>152</v>
      </c>
      <c r="K18" s="3"/>
      <c r="L18" s="3"/>
    </row>
    <row r="19" spans="1:13">
      <c r="A19" t="s">
        <v>128</v>
      </c>
      <c r="B19" s="3" t="s">
        <v>46</v>
      </c>
      <c r="C19" s="3"/>
      <c r="J19" t="s">
        <v>153</v>
      </c>
      <c r="K19" s="3"/>
      <c r="L19" s="3"/>
    </row>
    <row r="20" spans="1:13">
      <c r="A20" t="s">
        <v>129</v>
      </c>
      <c r="B20" s="3" t="s">
        <v>46</v>
      </c>
      <c r="C20" s="3"/>
      <c r="J20" t="s">
        <v>154</v>
      </c>
      <c r="K20" s="3"/>
      <c r="L20" s="3"/>
    </row>
    <row r="21" spans="1:13">
      <c r="B21" s="3"/>
      <c r="J21" t="s">
        <v>155</v>
      </c>
      <c r="K21" s="3"/>
      <c r="L21" s="3"/>
    </row>
    <row r="22" spans="1:13">
      <c r="I22" t="s">
        <v>63</v>
      </c>
      <c r="K22" t="s">
        <v>156</v>
      </c>
      <c r="L22" t="s">
        <v>150</v>
      </c>
    </row>
    <row r="23" spans="1:13">
      <c r="A23" t="s">
        <v>43</v>
      </c>
      <c r="B23" s="3" t="s">
        <v>130</v>
      </c>
      <c r="C23" s="3" t="s">
        <v>48</v>
      </c>
      <c r="D23" s="3" t="s">
        <v>100</v>
      </c>
      <c r="E23" s="3"/>
      <c r="J23" t="s">
        <v>151</v>
      </c>
      <c r="M23" s="22" t="e">
        <f>((K23*L23)+(K24*L24)+(K25*L25)+(K26*L26)+(K27*L27))/SUM(L23:L27)</f>
        <v>#DIV/0!</v>
      </c>
    </row>
    <row r="24" spans="1:13">
      <c r="A24" t="s">
        <v>44</v>
      </c>
      <c r="B24" s="3" t="s">
        <v>158</v>
      </c>
      <c r="C24" s="3" t="s">
        <v>49</v>
      </c>
      <c r="D24" s="3" t="s">
        <v>101</v>
      </c>
      <c r="E24" s="3"/>
      <c r="J24" t="s">
        <v>152</v>
      </c>
    </row>
    <row r="25" spans="1:13">
      <c r="A25" t="s">
        <v>45</v>
      </c>
      <c r="B25" s="3" t="s">
        <v>159</v>
      </c>
      <c r="C25" s="3" t="s">
        <v>49</v>
      </c>
      <c r="D25" s="3" t="s">
        <v>101</v>
      </c>
      <c r="E25" s="3"/>
      <c r="J25" t="s">
        <v>153</v>
      </c>
    </row>
    <row r="26" spans="1:13">
      <c r="J26" t="s">
        <v>154</v>
      </c>
    </row>
    <row r="27" spans="1:13">
      <c r="J27" t="s">
        <v>155</v>
      </c>
    </row>
    <row r="28" spans="1:13">
      <c r="A28" s="15"/>
      <c r="I28" t="s">
        <v>64</v>
      </c>
      <c r="K28" t="s">
        <v>156</v>
      </c>
      <c r="L28" t="s">
        <v>150</v>
      </c>
    </row>
    <row r="29" spans="1:13">
      <c r="J29" t="s">
        <v>151</v>
      </c>
      <c r="M29" s="22" t="e">
        <f>((K29*L29)+(K30*L30)+(K31*L31)+(K32*L32)+(K33*L33))/SUM(L29:L33)</f>
        <v>#DIV/0!</v>
      </c>
    </row>
    <row r="30" spans="1:13">
      <c r="J30" t="s">
        <v>152</v>
      </c>
    </row>
    <row r="31" spans="1:13">
      <c r="J31" t="s">
        <v>153</v>
      </c>
    </row>
    <row r="32" spans="1:13">
      <c r="J32" t="s">
        <v>154</v>
      </c>
    </row>
    <row r="33" spans="9:13">
      <c r="J33" t="s">
        <v>155</v>
      </c>
    </row>
    <row r="34" spans="9:13">
      <c r="I34" t="s">
        <v>65</v>
      </c>
      <c r="K34" t="s">
        <v>156</v>
      </c>
      <c r="L34" t="s">
        <v>150</v>
      </c>
    </row>
    <row r="35" spans="9:13">
      <c r="J35" t="s">
        <v>151</v>
      </c>
      <c r="M35" s="22" t="e">
        <f>((K35*L35)+(K36*L36)+(K37*L37)+(K38*L38)+(K39*L39))/SUM(L35:L39)</f>
        <v>#DIV/0!</v>
      </c>
    </row>
    <row r="36" spans="9:13">
      <c r="J36" t="s">
        <v>152</v>
      </c>
    </row>
    <row r="37" spans="9:13">
      <c r="J37" t="s">
        <v>153</v>
      </c>
    </row>
    <row r="38" spans="9:13">
      <c r="J38" t="s">
        <v>154</v>
      </c>
    </row>
    <row r="39" spans="9:13">
      <c r="J39" t="s">
        <v>155</v>
      </c>
    </row>
    <row r="40" spans="9:13">
      <c r="I40" t="s">
        <v>66</v>
      </c>
      <c r="K40" t="s">
        <v>156</v>
      </c>
      <c r="L40" t="s">
        <v>150</v>
      </c>
    </row>
    <row r="41" spans="9:13">
      <c r="J41" t="s">
        <v>151</v>
      </c>
      <c r="M41" s="22" t="e">
        <f>((K41*L41)+(K42*L42)+(K43*L43)+(K44*L44)+(K45*L45))/SUM(L41:L45)</f>
        <v>#DIV/0!</v>
      </c>
    </row>
    <row r="42" spans="9:13">
      <c r="J42" t="s">
        <v>152</v>
      </c>
    </row>
    <row r="43" spans="9:13">
      <c r="J43" t="s">
        <v>153</v>
      </c>
    </row>
    <row r="44" spans="9:13">
      <c r="J44" t="s">
        <v>154</v>
      </c>
    </row>
    <row r="45" spans="9:13">
      <c r="J4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PT</vt:lpstr>
      <vt:lpstr>IN1.1</vt:lpstr>
      <vt:lpstr>IN1.2</vt:lpstr>
      <vt:lpstr>IN1.3</vt:lpstr>
      <vt:lpstr>IN2.1</vt:lpstr>
      <vt:lpstr>IN2.2</vt:lpstr>
      <vt:lpstr>IN2.3</vt:lpstr>
      <vt:lpstr>IN2.4</vt:lpstr>
      <vt:lpstr>IN3.1</vt:lpstr>
      <vt:lpstr>IN3.2</vt:lpstr>
      <vt:lpstr>IN3.3</vt:lpstr>
      <vt:lpstr>IN4.1</vt:lpstr>
      <vt:lpstr>IN4.2</vt:lpstr>
      <vt:lpstr>IN4.3</vt:lpstr>
    </vt:vector>
  </TitlesOfParts>
  <Company>Universidad de Murcia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decanato</dc:creator>
  <cp:lastModifiedBy>decanato</cp:lastModifiedBy>
  <dcterms:created xsi:type="dcterms:W3CDTF">2020-07-22T11:55:59Z</dcterms:created>
  <dcterms:modified xsi:type="dcterms:W3CDTF">2021-05-19T17:48:53Z</dcterms:modified>
</cp:coreProperties>
</file>